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ropbox\"/>
    </mc:Choice>
  </mc:AlternateContent>
  <bookViews>
    <workbookView xWindow="0" yWindow="0" windowWidth="14400" windowHeight="12270"/>
  </bookViews>
  <sheets>
    <sheet name="Planilha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F14" i="1"/>
  <c r="F13" i="1"/>
  <c r="F12" i="1"/>
  <c r="F11" i="1"/>
  <c r="E26" i="1"/>
  <c r="E24" i="1"/>
  <c r="E16" i="1"/>
  <c r="E29" i="1"/>
  <c r="E30" i="1"/>
  <c r="E27" i="1"/>
  <c r="E28" i="1"/>
  <c r="E25" i="1"/>
  <c r="E23" i="1"/>
  <c r="E22" i="1"/>
  <c r="E21" i="1"/>
  <c r="E20" i="1"/>
  <c r="E19" i="1"/>
  <c r="E18" i="1"/>
  <c r="E14" i="1"/>
  <c r="E12" i="1"/>
  <c r="E17" i="1"/>
  <c r="E15" i="1"/>
  <c r="E13" i="1"/>
  <c r="E11" i="1"/>
  <c r="D29" i="1"/>
  <c r="D30" i="1"/>
  <c r="D28" i="1"/>
  <c r="D27" i="1"/>
  <c r="D26" i="1"/>
  <c r="D25" i="1"/>
  <c r="D24" i="1"/>
  <c r="D23" i="1"/>
  <c r="D21" i="1"/>
  <c r="D22" i="1"/>
  <c r="D20" i="1"/>
  <c r="D19" i="1"/>
  <c r="D18" i="1"/>
  <c r="D16" i="1"/>
  <c r="D14" i="1"/>
  <c r="D12" i="1"/>
  <c r="G125" i="1" l="1"/>
  <c r="I125" i="1" s="1"/>
  <c r="G124" i="1"/>
  <c r="I124" i="1" s="1"/>
  <c r="G123" i="1"/>
  <c r="H123" i="1" s="1"/>
  <c r="G122" i="1"/>
  <c r="I122" i="1" s="1"/>
  <c r="G121" i="1"/>
  <c r="I121" i="1" s="1"/>
  <c r="G120" i="1"/>
  <c r="I120" i="1" s="1"/>
  <c r="G119" i="1"/>
  <c r="H119" i="1" s="1"/>
  <c r="G118" i="1"/>
  <c r="H118" i="1" s="1"/>
  <c r="G117" i="1"/>
  <c r="I117" i="1" s="1"/>
  <c r="G116" i="1"/>
  <c r="I116" i="1" s="1"/>
  <c r="G115" i="1"/>
  <c r="H115" i="1" s="1"/>
  <c r="G114" i="1"/>
  <c r="I114" i="1" s="1"/>
  <c r="G113" i="1"/>
  <c r="I113" i="1" s="1"/>
  <c r="G112" i="1"/>
  <c r="I112" i="1" s="1"/>
  <c r="G111" i="1"/>
  <c r="H111" i="1" s="1"/>
  <c r="G110" i="1"/>
  <c r="I110" i="1" s="1"/>
  <c r="G109" i="1"/>
  <c r="I109" i="1" s="1"/>
  <c r="G108" i="1"/>
  <c r="I108" i="1" s="1"/>
  <c r="G107" i="1"/>
  <c r="H107" i="1" s="1"/>
  <c r="G106" i="1"/>
  <c r="I106" i="1" s="1"/>
  <c r="G105" i="1"/>
  <c r="I105" i="1" s="1"/>
  <c r="G104" i="1"/>
  <c r="I104" i="1" s="1"/>
  <c r="G103" i="1"/>
  <c r="H103" i="1" s="1"/>
  <c r="G102" i="1"/>
  <c r="I102" i="1" s="1"/>
  <c r="G101" i="1"/>
  <c r="I101" i="1" s="1"/>
  <c r="G100" i="1"/>
  <c r="I100" i="1" s="1"/>
  <c r="G99" i="1"/>
  <c r="H99" i="1" s="1"/>
  <c r="G98" i="1"/>
  <c r="I98" i="1" s="1"/>
  <c r="G97" i="1"/>
  <c r="I97" i="1" s="1"/>
  <c r="G96" i="1"/>
  <c r="I96" i="1" s="1"/>
  <c r="G95" i="1"/>
  <c r="H95" i="1" s="1"/>
  <c r="G94" i="1"/>
  <c r="H94" i="1" s="1"/>
  <c r="G93" i="1"/>
  <c r="I93" i="1" s="1"/>
  <c r="G92" i="1"/>
  <c r="I92" i="1" s="1"/>
  <c r="G91" i="1"/>
  <c r="H91" i="1" s="1"/>
  <c r="G90" i="1"/>
  <c r="I90" i="1" s="1"/>
  <c r="G89" i="1"/>
  <c r="I89" i="1" s="1"/>
  <c r="G88" i="1"/>
  <c r="I88" i="1" s="1"/>
  <c r="G87" i="1"/>
  <c r="H87" i="1" s="1"/>
  <c r="G86" i="1"/>
  <c r="I86" i="1" s="1"/>
  <c r="G85" i="1"/>
  <c r="I85" i="1" s="1"/>
  <c r="G84" i="1"/>
  <c r="I84" i="1" s="1"/>
  <c r="G83" i="1"/>
  <c r="H83" i="1" s="1"/>
  <c r="G82" i="1"/>
  <c r="G81" i="1"/>
  <c r="I81" i="1" s="1"/>
  <c r="G80" i="1"/>
  <c r="I80" i="1" s="1"/>
  <c r="G79" i="1"/>
  <c r="H79" i="1" s="1"/>
  <c r="G78" i="1"/>
  <c r="G77" i="1"/>
  <c r="I77" i="1" s="1"/>
  <c r="G76" i="1"/>
  <c r="I76" i="1" s="1"/>
  <c r="G75" i="1"/>
  <c r="H75" i="1" s="1"/>
  <c r="G74" i="1"/>
  <c r="H74" i="1" s="1"/>
  <c r="G73" i="1"/>
  <c r="I73" i="1" s="1"/>
  <c r="G72" i="1"/>
  <c r="I72" i="1" s="1"/>
  <c r="G71" i="1"/>
  <c r="H71" i="1" s="1"/>
  <c r="G70" i="1"/>
  <c r="G69" i="1"/>
  <c r="I69" i="1" s="1"/>
  <c r="G68" i="1"/>
  <c r="I68" i="1" s="1"/>
  <c r="G67" i="1"/>
  <c r="H67" i="1" s="1"/>
  <c r="G66" i="1"/>
  <c r="G65" i="1"/>
  <c r="I65" i="1" s="1"/>
  <c r="G64" i="1"/>
  <c r="I64" i="1" s="1"/>
  <c r="G63" i="1"/>
  <c r="H63" i="1" s="1"/>
  <c r="G62" i="1"/>
  <c r="G61" i="1"/>
  <c r="I61" i="1" s="1"/>
  <c r="G60" i="1"/>
  <c r="I60" i="1" s="1"/>
  <c r="G59" i="1"/>
  <c r="H59" i="1" s="1"/>
  <c r="G58" i="1"/>
  <c r="G57" i="1"/>
  <c r="I57" i="1" s="1"/>
  <c r="G56" i="1"/>
  <c r="I56" i="1" s="1"/>
  <c r="G55" i="1"/>
  <c r="H55" i="1" s="1"/>
  <c r="G54" i="1"/>
  <c r="I54" i="1" s="1"/>
  <c r="G53" i="1"/>
  <c r="I53" i="1" s="1"/>
  <c r="G52" i="1"/>
  <c r="I52" i="1" s="1"/>
  <c r="G51" i="1"/>
  <c r="H51" i="1" s="1"/>
  <c r="G50" i="1"/>
  <c r="H50" i="1" s="1"/>
  <c r="G49" i="1"/>
  <c r="I49" i="1" s="1"/>
  <c r="G48" i="1"/>
  <c r="I48" i="1" s="1"/>
  <c r="G47" i="1"/>
  <c r="H47" i="1" s="1"/>
  <c r="G46" i="1"/>
  <c r="G45" i="1"/>
  <c r="I45" i="1" s="1"/>
  <c r="G44" i="1"/>
  <c r="I44" i="1" s="1"/>
  <c r="G43" i="1"/>
  <c r="H43" i="1" s="1"/>
  <c r="G42" i="1"/>
  <c r="G41" i="1"/>
  <c r="G40" i="1"/>
  <c r="G39" i="1"/>
  <c r="H39" i="1" s="1"/>
  <c r="G38" i="1"/>
  <c r="I38" i="1" s="1"/>
  <c r="G37" i="1"/>
  <c r="G36" i="1"/>
  <c r="I36" i="1" s="1"/>
  <c r="G35" i="1"/>
  <c r="D17" i="1"/>
  <c r="D15" i="1"/>
  <c r="D13" i="1"/>
  <c r="I40" i="1" l="1"/>
  <c r="G13" i="1"/>
  <c r="G11" i="1"/>
  <c r="I37" i="1"/>
  <c r="G12" i="1"/>
  <c r="I41" i="1"/>
  <c r="I14" i="1" s="1"/>
  <c r="G14" i="1"/>
  <c r="H48" i="1"/>
  <c r="H49" i="1"/>
  <c r="H36" i="1"/>
  <c r="H44" i="1"/>
  <c r="H52" i="1"/>
  <c r="H40" i="1"/>
  <c r="H41" i="1"/>
  <c r="H14" i="1" s="1"/>
  <c r="H37" i="1"/>
  <c r="H45" i="1"/>
  <c r="H53" i="1"/>
  <c r="I42" i="1"/>
  <c r="I50" i="1"/>
  <c r="I39" i="1"/>
  <c r="I12" i="1" s="1"/>
  <c r="I43" i="1"/>
  <c r="I51" i="1"/>
  <c r="H38" i="1"/>
  <c r="H42" i="1"/>
  <c r="H46" i="1"/>
  <c r="I46" i="1"/>
  <c r="I47" i="1"/>
  <c r="H56" i="1"/>
  <c r="H64" i="1"/>
  <c r="H72" i="1"/>
  <c r="H80" i="1"/>
  <c r="H88" i="1"/>
  <c r="H96" i="1"/>
  <c r="H104" i="1"/>
  <c r="H112" i="1"/>
  <c r="H120" i="1"/>
  <c r="H57" i="1"/>
  <c r="H65" i="1"/>
  <c r="H73" i="1"/>
  <c r="H81" i="1"/>
  <c r="H89" i="1"/>
  <c r="H97" i="1"/>
  <c r="H105" i="1"/>
  <c r="H113" i="1"/>
  <c r="H121" i="1"/>
  <c r="H60" i="1"/>
  <c r="H68" i="1"/>
  <c r="H76" i="1"/>
  <c r="H84" i="1"/>
  <c r="H92" i="1"/>
  <c r="H100" i="1"/>
  <c r="H108" i="1"/>
  <c r="H116" i="1"/>
  <c r="H124" i="1"/>
  <c r="H61" i="1"/>
  <c r="H69" i="1"/>
  <c r="H77" i="1"/>
  <c r="H85" i="1"/>
  <c r="H93" i="1"/>
  <c r="H101" i="1"/>
  <c r="H109" i="1"/>
  <c r="H117" i="1"/>
  <c r="H125" i="1"/>
  <c r="I58" i="1"/>
  <c r="I66" i="1"/>
  <c r="I74" i="1"/>
  <c r="I82" i="1"/>
  <c r="I94" i="1"/>
  <c r="I118" i="1"/>
  <c r="I55" i="1"/>
  <c r="I63" i="1"/>
  <c r="I71" i="1"/>
  <c r="I79" i="1"/>
  <c r="I87" i="1"/>
  <c r="I95" i="1"/>
  <c r="I103" i="1"/>
  <c r="I119" i="1"/>
  <c r="H54" i="1"/>
  <c r="H58" i="1"/>
  <c r="H62" i="1"/>
  <c r="H66" i="1"/>
  <c r="H70" i="1"/>
  <c r="H78" i="1"/>
  <c r="H82" i="1"/>
  <c r="H86" i="1"/>
  <c r="H90" i="1"/>
  <c r="H98" i="1"/>
  <c r="H102" i="1"/>
  <c r="H106" i="1"/>
  <c r="H110" i="1"/>
  <c r="H114" i="1"/>
  <c r="H122" i="1"/>
  <c r="I62" i="1"/>
  <c r="I70" i="1"/>
  <c r="I78" i="1"/>
  <c r="I59" i="1"/>
  <c r="I67" i="1"/>
  <c r="I75" i="1"/>
  <c r="I83" i="1"/>
  <c r="I91" i="1"/>
  <c r="I99" i="1"/>
  <c r="I107" i="1"/>
  <c r="I111" i="1"/>
  <c r="I115" i="1"/>
  <c r="I123" i="1"/>
  <c r="D11" i="1"/>
  <c r="R13" i="1" l="1"/>
  <c r="R17" i="1"/>
  <c r="R11" i="1"/>
  <c r="S14" i="1"/>
  <c r="R15" i="1"/>
  <c r="R14" i="1"/>
  <c r="R16" i="1"/>
  <c r="R12" i="1"/>
  <c r="H12" i="1"/>
  <c r="I13" i="1"/>
  <c r="H13" i="1"/>
  <c r="I35" i="1"/>
  <c r="I11" i="1" s="1"/>
  <c r="H35" i="1"/>
  <c r="H11" i="1" s="1"/>
  <c r="P13" i="1" l="1"/>
  <c r="P16" i="1"/>
  <c r="Q14" i="1"/>
  <c r="P15" i="1"/>
  <c r="P17" i="1"/>
  <c r="P12" i="1"/>
  <c r="P11" i="1"/>
  <c r="P14" i="1"/>
</calcChain>
</file>

<file path=xl/comments1.xml><?xml version="1.0" encoding="utf-8"?>
<comments xmlns="http://schemas.openxmlformats.org/spreadsheetml/2006/main">
  <authors>
    <author>Pedro Godoy</author>
  </authors>
  <commentList>
    <comment ref="D9" authorId="0" shapeId="0">
      <text>
        <r>
          <rPr>
            <b/>
            <sz val="8"/>
            <color indexed="81"/>
            <rFont val="Segoe UI"/>
            <family val="2"/>
          </rPr>
          <t xml:space="preserve">Pedro Godoy:
</t>
        </r>
        <r>
          <rPr>
            <sz val="8"/>
            <color indexed="81"/>
            <rFont val="Segoe UI"/>
            <family val="2"/>
          </rPr>
          <t xml:space="preserve">Valor da kilometragem indicada pelo odômetro do veículo 
</t>
        </r>
        <r>
          <rPr>
            <b/>
            <sz val="8"/>
            <color indexed="81"/>
            <rFont val="Segoe UI"/>
            <family val="2"/>
          </rPr>
          <t>Obs.: valor rodado com o veículo total ate a presente data</t>
        </r>
      </text>
    </comment>
    <comment ref="E9" authorId="0" shapeId="0">
      <text>
        <r>
          <rPr>
            <b/>
            <sz val="8"/>
            <color indexed="81"/>
            <rFont val="Segoe UI"/>
            <family val="2"/>
          </rPr>
          <t>Pedro Godoy:</t>
        </r>
        <r>
          <rPr>
            <sz val="8"/>
            <color indexed="81"/>
            <rFont val="Segoe UI"/>
            <family val="2"/>
          </rPr>
          <t xml:space="preserve">
Valor de </t>
        </r>
        <r>
          <rPr>
            <b/>
            <sz val="8"/>
            <color indexed="81"/>
            <rFont val="Segoe UI"/>
            <family val="2"/>
          </rPr>
          <t>1 litro de combustível</t>
        </r>
        <r>
          <rPr>
            <sz val="8"/>
            <color indexed="81"/>
            <rFont val="Segoe UI"/>
            <family val="2"/>
          </rPr>
          <t xml:space="preserve"> indicado na bomba</t>
        </r>
      </text>
    </comment>
    <comment ref="F9" authorId="0" shapeId="0">
      <text>
        <r>
          <rPr>
            <b/>
            <sz val="8"/>
            <color indexed="81"/>
            <rFont val="Segoe UI"/>
            <family val="2"/>
          </rPr>
          <t>Pedro Godoy:</t>
        </r>
        <r>
          <rPr>
            <sz val="8"/>
            <color indexed="81"/>
            <rFont val="Segoe UI"/>
            <family val="2"/>
          </rPr>
          <t xml:space="preserve">
Valor total abastecido, indicado pela bomba</t>
        </r>
      </text>
    </comment>
    <comment ref="G9" authorId="0" shapeId="0">
      <text>
        <r>
          <rPr>
            <b/>
            <sz val="8"/>
            <color indexed="81"/>
            <rFont val="Segoe UI"/>
            <family val="2"/>
          </rPr>
          <t>Pedro Godoy:</t>
        </r>
        <r>
          <rPr>
            <sz val="8"/>
            <color indexed="81"/>
            <rFont val="Segoe UI"/>
            <family val="2"/>
          </rPr>
          <t xml:space="preserve">
Indicação do volume total abastecido. </t>
        </r>
        <r>
          <rPr>
            <b/>
            <sz val="8"/>
            <color indexed="81"/>
            <rFont val="Segoe UI"/>
            <family val="2"/>
          </rPr>
          <t>Verifque se confere com o indicado pela bomba.</t>
        </r>
        <r>
          <rPr>
            <sz val="8"/>
            <color indexed="81"/>
            <rFont val="Segoe UI"/>
            <family val="2"/>
          </rPr>
          <t xml:space="preserve"> Caso não, o posto esta com a bomba adulterada.</t>
        </r>
      </text>
    </comment>
    <comment ref="H9" authorId="0" shapeId="0">
      <text>
        <r>
          <rPr>
            <b/>
            <sz val="8"/>
            <color indexed="81"/>
            <rFont val="Segoe UI"/>
            <family val="2"/>
          </rPr>
          <t>Pedro Godoy:</t>
        </r>
        <r>
          <rPr>
            <sz val="8"/>
            <color indexed="81"/>
            <rFont val="Segoe UI"/>
            <family val="2"/>
          </rPr>
          <t xml:space="preserve">
Indica o rendimento pelo valor de kilometros rodados com 1 litro de combustíve</t>
        </r>
        <r>
          <rPr>
            <sz val="9"/>
            <color indexed="81"/>
            <rFont val="Segoe UI"/>
            <family val="2"/>
          </rPr>
          <t>l</t>
        </r>
      </text>
    </comment>
    <comment ref="I9" authorId="0" shapeId="0">
      <text>
        <r>
          <rPr>
            <b/>
            <sz val="7.5"/>
            <color indexed="81"/>
            <rFont val="Segoe UI"/>
            <family val="2"/>
          </rPr>
          <t xml:space="preserve">Pedro Godoy:
</t>
        </r>
        <r>
          <rPr>
            <sz val="7.5"/>
            <color indexed="81"/>
            <rFont val="Segoe UI"/>
            <family val="2"/>
          </rPr>
          <t xml:space="preserve">Indica o valor gasto em R$ para cada 1 km rodado.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1" authorId="0" shapeId="0">
      <text>
        <r>
          <rPr>
            <b/>
            <sz val="7.5"/>
            <color indexed="81"/>
            <rFont val="Segoe UI"/>
            <family val="2"/>
          </rPr>
          <t>Pedro Godoy:</t>
        </r>
        <r>
          <rPr>
            <sz val="7.5"/>
            <color indexed="81"/>
            <rFont val="Segoe UI"/>
            <family val="2"/>
          </rPr>
          <t xml:space="preserve">
O valor indicado em cada campo só será valido após </t>
        </r>
        <r>
          <rPr>
            <b/>
            <sz val="7.5"/>
            <color indexed="81"/>
            <rFont val="Segoe UI"/>
            <family val="2"/>
          </rPr>
          <t>10 abastecimentos</t>
        </r>
      </text>
    </comment>
    <comment ref="G35" authorId="0" shapeId="0">
      <text>
        <r>
          <rPr>
            <b/>
            <sz val="7.5"/>
            <color indexed="81"/>
            <rFont val="Segoe UI"/>
            <family val="2"/>
          </rPr>
          <t>Pedro Godoy:</t>
        </r>
        <r>
          <rPr>
            <sz val="7.5"/>
            <color indexed="81"/>
            <rFont val="Segoe UI"/>
            <family val="2"/>
          </rPr>
          <t xml:space="preserve">
Indicação do volume total abastecido. </t>
        </r>
        <r>
          <rPr>
            <b/>
            <sz val="7.5"/>
            <color indexed="81"/>
            <rFont val="Segoe UI"/>
            <family val="2"/>
          </rPr>
          <t>Verifque se confere com o indicado na bomba.</t>
        </r>
        <r>
          <rPr>
            <sz val="7.5"/>
            <color indexed="81"/>
            <rFont val="Segoe UI"/>
            <family val="2"/>
          </rPr>
          <t xml:space="preserve"> Caso não, o posto esta com a</t>
        </r>
        <r>
          <rPr>
            <b/>
            <sz val="7.5"/>
            <color indexed="81"/>
            <rFont val="Segoe UI"/>
            <family val="2"/>
          </rPr>
          <t xml:space="preserve"> bomba adulterada.</t>
        </r>
      </text>
    </comment>
    <comment ref="H36" authorId="0" shapeId="0">
      <text>
        <r>
          <rPr>
            <b/>
            <sz val="7.5"/>
            <color indexed="81"/>
            <rFont val="Segoe UI"/>
            <family val="2"/>
          </rPr>
          <t>Pedro Godoy:</t>
        </r>
        <r>
          <rPr>
            <sz val="7.5"/>
            <color indexed="81"/>
            <rFont val="Segoe UI"/>
            <family val="2"/>
          </rPr>
          <t xml:space="preserve">
Indica o rendimento pelo valor de kilometros rodados com 1 litro de combustível. 
</t>
        </r>
        <r>
          <rPr>
            <b/>
            <sz val="7.5"/>
            <color indexed="81"/>
            <rFont val="Segoe UI"/>
            <family val="2"/>
          </rPr>
          <t>Obs.: Só no próximo abastecimento aparecerá o valor.</t>
        </r>
      </text>
    </comment>
    <comment ref="I36" authorId="0" shapeId="0">
      <text>
        <r>
          <rPr>
            <b/>
            <sz val="7.5"/>
            <color indexed="81"/>
            <rFont val="Segoe UI"/>
            <family val="2"/>
          </rPr>
          <t>Pedro Godoy:</t>
        </r>
        <r>
          <rPr>
            <sz val="7.5"/>
            <color indexed="81"/>
            <rFont val="Segoe UI"/>
            <family val="2"/>
          </rPr>
          <t xml:space="preserve">
Indica o valor gasto em R$ para cada 1 km rodado. 
</t>
        </r>
        <r>
          <rPr>
            <b/>
            <sz val="7.5"/>
            <color indexed="81"/>
            <rFont val="Segoe UI"/>
            <family val="2"/>
          </rPr>
          <t>Obs.: Só irá aparecer o valor no próximo abastecimento.</t>
        </r>
      </text>
    </comment>
  </commentList>
</comments>
</file>

<file path=xl/sharedStrings.xml><?xml version="1.0" encoding="utf-8"?>
<sst xmlns="http://schemas.openxmlformats.org/spreadsheetml/2006/main" count="91" uniqueCount="71">
  <si>
    <t>Controle de Abastecimento</t>
  </si>
  <si>
    <t>Odômetro</t>
  </si>
  <si>
    <t>km</t>
  </si>
  <si>
    <t>R$</t>
  </si>
  <si>
    <t>Volume</t>
  </si>
  <si>
    <t>L</t>
  </si>
  <si>
    <t>km/L</t>
  </si>
  <si>
    <t>Observações</t>
  </si>
  <si>
    <t>R$/L</t>
  </si>
  <si>
    <t>Total</t>
  </si>
  <si>
    <t>Rendimentos</t>
  </si>
  <si>
    <t>Valor Abastec.</t>
  </si>
  <si>
    <t>R$/km</t>
  </si>
  <si>
    <t>Etanol</t>
  </si>
  <si>
    <t>Extra Assaí</t>
  </si>
  <si>
    <t>Santo André</t>
  </si>
  <si>
    <t xml:space="preserve">Extra Assaí </t>
  </si>
  <si>
    <t xml:space="preserve">Paladino </t>
  </si>
  <si>
    <t xml:space="preserve">Troca de óleo </t>
  </si>
  <si>
    <t>Vinhedo</t>
  </si>
  <si>
    <t>SBC Rede</t>
  </si>
  <si>
    <t>Revisado em: 16/08/20 23:15</t>
  </si>
  <si>
    <t>Unit.</t>
  </si>
  <si>
    <t>Santo André, SP: 14 set 2017.</t>
  </si>
  <si>
    <t>Versão: 0.4.2020</t>
  </si>
  <si>
    <t>Informações Adicionais</t>
  </si>
  <si>
    <t>Distância</t>
  </si>
  <si>
    <t>Posto do                      abastecimento</t>
  </si>
  <si>
    <t>Cidade ou estrada                                                            e outras informações</t>
  </si>
  <si>
    <t xml:space="preserve">Autor: Pedro Moreira de Godoy  &lt;pedrogodoy.pro@gmail.com&gt;   </t>
  </si>
  <si>
    <r>
      <t xml:space="preserve">Sobre a versão: </t>
    </r>
    <r>
      <rPr>
        <b/>
        <sz val="8"/>
        <color theme="1"/>
        <rFont val="Swis721 Cn BT"/>
        <family val="2"/>
      </rPr>
      <t>1.</t>
    </r>
    <r>
      <rPr>
        <sz val="8"/>
        <color theme="1"/>
        <rFont val="Swis721 Cn BT"/>
        <family val="2"/>
      </rPr>
      <t xml:space="preserve"> ao se inserir o valor do abastecimento e o valor unitário do litro de combustível é calculado </t>
    </r>
    <r>
      <rPr>
        <u/>
        <sz val="8"/>
        <color theme="1"/>
        <rFont val="Swis721 Cn BT"/>
        <family val="2"/>
      </rPr>
      <t>a quantidade de litros</t>
    </r>
    <r>
      <rPr>
        <sz val="8"/>
        <color theme="1"/>
        <rFont val="Swis721 Cn BT"/>
        <family val="2"/>
      </rPr>
      <t xml:space="preserve">, </t>
    </r>
    <r>
      <rPr>
        <sz val="8"/>
        <color rgb="FF0000CC"/>
        <rFont val="Swis721 Cn BT"/>
        <family val="2"/>
      </rPr>
      <t>em azul</t>
    </r>
    <r>
      <rPr>
        <sz val="8"/>
        <color theme="1"/>
        <rFont val="Swis721 Cn BT"/>
        <family val="2"/>
      </rPr>
      <t xml:space="preserve">, visando informar se a bomba não está adulterada. </t>
    </r>
    <r>
      <rPr>
        <b/>
        <sz val="8"/>
        <color theme="1"/>
        <rFont val="Swis721 Cn BT"/>
        <family val="2"/>
      </rPr>
      <t>2.</t>
    </r>
    <r>
      <rPr>
        <sz val="8"/>
        <color theme="1"/>
        <rFont val="Swis721 Cn BT"/>
        <family val="2"/>
      </rPr>
      <t xml:space="preserve"> calcula o rendimento em </t>
    </r>
    <r>
      <rPr>
        <b/>
        <sz val="8"/>
        <color theme="1"/>
        <rFont val="Swis721 Cn BT"/>
        <family val="2"/>
      </rPr>
      <t>R$/km</t>
    </r>
    <r>
      <rPr>
        <sz val="8"/>
        <color theme="1"/>
        <rFont val="Swis721 Cn BT"/>
        <family val="2"/>
      </rPr>
      <t xml:space="preserve">. que indica o </t>
    </r>
    <r>
      <rPr>
        <u/>
        <sz val="8"/>
        <color theme="1"/>
        <rFont val="Swis721 Cn BT"/>
        <family val="2"/>
      </rPr>
      <t>gasto para cada km rodado</t>
    </r>
    <r>
      <rPr>
        <sz val="8"/>
        <color theme="1"/>
        <rFont val="Swis721 Cn BT"/>
        <family val="2"/>
      </rPr>
      <t xml:space="preserve">. </t>
    </r>
    <r>
      <rPr>
        <b/>
        <sz val="8"/>
        <color theme="1"/>
        <rFont val="Swis721 Cn BT"/>
        <family val="2"/>
      </rPr>
      <t>3.</t>
    </r>
    <r>
      <rPr>
        <sz val="8"/>
        <color theme="1"/>
        <rFont val="Swis721 Cn BT"/>
        <family val="2"/>
      </rPr>
      <t xml:space="preserve"> apresenta a média a cada </t>
    </r>
    <r>
      <rPr>
        <u/>
        <sz val="8"/>
        <color theme="1"/>
        <rFont val="Swis721 Cn BT"/>
        <family val="2"/>
      </rPr>
      <t>10 abastecimentos</t>
    </r>
    <r>
      <rPr>
        <sz val="8"/>
        <color theme="1"/>
        <rFont val="Swis721 Cn BT"/>
        <family val="2"/>
      </rPr>
      <t xml:space="preserve">. </t>
    </r>
    <r>
      <rPr>
        <b/>
        <sz val="8"/>
        <color theme="1"/>
        <rFont val="Swis721 Cn BT"/>
        <family val="2"/>
      </rPr>
      <t xml:space="preserve"> </t>
    </r>
    <r>
      <rPr>
        <b/>
        <sz val="8"/>
        <color rgb="FFC00000"/>
        <rFont val="Swis721 Cn BT"/>
        <family val="2"/>
      </rPr>
      <t xml:space="preserve">IMPORTANTE! </t>
    </r>
    <r>
      <rPr>
        <sz val="8"/>
        <color rgb="FFC00000"/>
        <rFont val="Swis721 Cn BT"/>
        <family val="2"/>
      </rPr>
      <t>Este controle só funciona quando se abastace o tanque cheio!!!</t>
    </r>
  </si>
  <si>
    <t>Estatísticas por agrupamento dos ultimos 10 abastecimentos</t>
  </si>
  <si>
    <t>Rodoanel</t>
  </si>
  <si>
    <t>Troca de óleo | Rodoanel</t>
  </si>
  <si>
    <t>Tipo de combust</t>
  </si>
  <si>
    <r>
      <t>Viagem?</t>
    </r>
    <r>
      <rPr>
        <b/>
        <sz val="7"/>
        <rFont val="Arial Narrow"/>
        <family val="2"/>
      </rPr>
      <t xml:space="preserve">  2</t>
    </r>
  </si>
  <si>
    <t>Faixas</t>
  </si>
  <si>
    <t>Média</t>
  </si>
  <si>
    <t>nº amostras</t>
  </si>
  <si>
    <t>%</t>
  </si>
  <si>
    <t>Cor RGB</t>
  </si>
  <si>
    <t>&gt;12,5%</t>
  </si>
  <si>
    <t>&gt;5%</t>
  </si>
  <si>
    <t>&gt;1%</t>
  </si>
  <si>
    <t>&lt;-12,5%</t>
  </si>
  <si>
    <t>&lt;-1%</t>
  </si>
  <si>
    <t>&lt;-5%</t>
  </si>
  <si>
    <t>255 200 170</t>
  </si>
  <si>
    <t>245 255 150</t>
  </si>
  <si>
    <t xml:space="preserve">255 230 150 </t>
  </si>
  <si>
    <t>185 255 205</t>
  </si>
  <si>
    <t>195 255 150</t>
  </si>
  <si>
    <t>170 230 255</t>
  </si>
  <si>
    <t>165 195 255</t>
  </si>
  <si>
    <t>0,316 não E ao intervalo da regra amarela. Erro formatação condicional</t>
  </si>
  <si>
    <t>Dúvidas</t>
  </si>
  <si>
    <t>Tentei fazer isso colocando o no "Aplica-se a" das regras o intervalo "=$H$11:$J$11" e não funcionou.</t>
  </si>
  <si>
    <r>
      <rPr>
        <sz val="11"/>
        <color theme="1"/>
        <rFont val="Arial Narrow"/>
        <family val="2"/>
      </rPr>
      <t>$I11=</t>
    </r>
    <r>
      <rPr>
        <b/>
        <sz val="11"/>
        <color theme="1"/>
        <rFont val="Arial Narrow"/>
        <family val="2"/>
      </rPr>
      <t>OU</t>
    </r>
    <r>
      <rPr>
        <b/>
        <sz val="14"/>
        <color theme="1"/>
        <rFont val="Arial Narrow"/>
        <family val="2"/>
      </rPr>
      <t>(</t>
    </r>
    <r>
      <rPr>
        <b/>
        <sz val="14"/>
        <color rgb="FFFF6600"/>
        <rFont val="Arial Narrow"/>
        <family val="2"/>
      </rPr>
      <t>(</t>
    </r>
    <r>
      <rPr>
        <b/>
        <sz val="12"/>
        <color rgb="FF006C00"/>
        <rFont val="Arial Narrow"/>
        <family val="2"/>
      </rPr>
      <t>(</t>
    </r>
    <r>
      <rPr>
        <sz val="9"/>
        <color rgb="FF00B050"/>
        <rFont val="Arial Narrow"/>
        <family val="2"/>
      </rPr>
      <t>SOMASES</t>
    </r>
    <r>
      <rPr>
        <b/>
        <sz val="11"/>
        <color rgb="FF00B050"/>
        <rFont val="Arial Narrow"/>
        <family val="2"/>
      </rPr>
      <t>(</t>
    </r>
    <r>
      <rPr>
        <sz val="8.5"/>
        <color theme="1"/>
        <rFont val="Arial Narrow"/>
        <family val="2"/>
      </rPr>
      <t>$I$11:$I$30;$J$11:$J$30;</t>
    </r>
    <r>
      <rPr>
        <b/>
        <sz val="10"/>
        <color rgb="FFFF0000"/>
        <rFont val="Arial Narrow"/>
        <family val="2"/>
      </rPr>
      <t>1</t>
    </r>
    <r>
      <rPr>
        <b/>
        <sz val="11"/>
        <color rgb="FF00B050"/>
        <rFont val="Arial Narrow"/>
        <family val="2"/>
      </rPr>
      <t>)</t>
    </r>
    <r>
      <rPr>
        <b/>
        <sz val="12"/>
        <color rgb="FF006C00"/>
        <rFont val="Arial Narrow"/>
        <family val="2"/>
      </rPr>
      <t>)</t>
    </r>
    <r>
      <rPr>
        <b/>
        <sz val="15"/>
        <color rgb="FFFF6600"/>
        <rFont val="Arial Narrow"/>
        <family val="2"/>
      </rPr>
      <t>/</t>
    </r>
    <r>
      <rPr>
        <b/>
        <sz val="13"/>
        <color rgb="FF0066FF"/>
        <rFont val="Arial Narrow"/>
        <family val="2"/>
      </rPr>
      <t>(</t>
    </r>
    <r>
      <rPr>
        <sz val="9"/>
        <color rgb="FF00ACA8"/>
        <rFont val="Arial Narrow"/>
        <family val="2"/>
      </rPr>
      <t>SOMASES</t>
    </r>
    <r>
      <rPr>
        <b/>
        <sz val="11"/>
        <color rgb="FF00ACA8"/>
        <rFont val="Arial Narrow"/>
        <family val="2"/>
      </rPr>
      <t>(</t>
    </r>
    <r>
      <rPr>
        <sz val="8.5"/>
        <rFont val="Arial Narrow"/>
        <family val="2"/>
      </rPr>
      <t>$J$11:$J$30;$J$11:$J$30;</t>
    </r>
    <r>
      <rPr>
        <b/>
        <sz val="10"/>
        <color rgb="FFFF0000"/>
        <rFont val="Arial Narrow"/>
        <family val="2"/>
      </rPr>
      <t>1</t>
    </r>
    <r>
      <rPr>
        <sz val="9"/>
        <rFont val="Arial Narrow"/>
        <family val="2"/>
      </rPr>
      <t>;</t>
    </r>
    <r>
      <rPr>
        <sz val="8.5"/>
        <rFont val="Arial Narrow"/>
        <family val="2"/>
      </rPr>
      <t>$I$11:$I$30;</t>
    </r>
    <r>
      <rPr>
        <b/>
        <sz val="9.5"/>
        <color rgb="FFFF0000"/>
        <rFont val="Arial Narrow"/>
        <family val="2"/>
      </rPr>
      <t>"&gt;0"</t>
    </r>
    <r>
      <rPr>
        <b/>
        <sz val="11"/>
        <color rgb="FF00ACA8"/>
        <rFont val="Arial Narrow"/>
        <family val="2"/>
      </rPr>
      <t>)</t>
    </r>
    <r>
      <rPr>
        <b/>
        <sz val="13"/>
        <color rgb="FF0066FF"/>
        <rFont val="Arial Narrow"/>
        <family val="2"/>
      </rPr>
      <t>)</t>
    </r>
    <r>
      <rPr>
        <b/>
        <sz val="14"/>
        <color rgb="FFFF6600"/>
        <rFont val="Arial Narrow"/>
        <family val="2"/>
      </rPr>
      <t>)</t>
    </r>
    <r>
      <rPr>
        <b/>
        <sz val="15"/>
        <color theme="1"/>
        <rFont val="Arial Narrow"/>
        <family val="2"/>
      </rPr>
      <t>;</t>
    </r>
    <r>
      <rPr>
        <b/>
        <sz val="14"/>
        <color rgb="FFFF6600"/>
        <rFont val="Arial Narrow"/>
        <family val="2"/>
      </rPr>
      <t>(</t>
    </r>
    <r>
      <rPr>
        <b/>
        <sz val="12"/>
        <color rgb="FF006C00"/>
        <rFont val="Arial Narrow"/>
        <family val="2"/>
      </rPr>
      <t>(</t>
    </r>
    <r>
      <rPr>
        <sz val="9"/>
        <color rgb="FF00B050"/>
        <rFont val="Arial Narrow"/>
        <family val="2"/>
      </rPr>
      <t>SOMASES</t>
    </r>
    <r>
      <rPr>
        <b/>
        <sz val="11"/>
        <color rgb="FF00B050"/>
        <rFont val="Arial Narrow"/>
        <family val="2"/>
      </rPr>
      <t>(</t>
    </r>
    <r>
      <rPr>
        <sz val="8.5"/>
        <color theme="1"/>
        <rFont val="Arial Narrow"/>
        <family val="2"/>
      </rPr>
      <t>$I$11:$I$30;$J$11:$J$30;</t>
    </r>
    <r>
      <rPr>
        <b/>
        <sz val="10"/>
        <color rgb="FFFF0000"/>
        <rFont val="Arial Narrow"/>
        <family val="2"/>
      </rPr>
      <t>2</t>
    </r>
    <r>
      <rPr>
        <b/>
        <sz val="11"/>
        <color rgb="FF00B050"/>
        <rFont val="Arial Narrow"/>
        <family val="2"/>
      </rPr>
      <t>)</t>
    </r>
    <r>
      <rPr>
        <b/>
        <sz val="12"/>
        <color rgb="FF006C00"/>
        <rFont val="Arial Narrow"/>
        <family val="2"/>
      </rPr>
      <t>)</t>
    </r>
    <r>
      <rPr>
        <b/>
        <sz val="15"/>
        <color rgb="FFFF6600"/>
        <rFont val="Arial Narrow"/>
        <family val="2"/>
      </rPr>
      <t>/</t>
    </r>
    <r>
      <rPr>
        <b/>
        <sz val="13"/>
        <color rgb="FFE600AA"/>
        <rFont val="Arial Narrow"/>
        <family val="2"/>
      </rPr>
      <t>(</t>
    </r>
    <r>
      <rPr>
        <b/>
        <sz val="12"/>
        <color rgb="FF0066FF"/>
        <rFont val="Arial Narrow"/>
        <family val="2"/>
      </rPr>
      <t>(</t>
    </r>
    <r>
      <rPr>
        <sz val="9"/>
        <color rgb="FF00ACA8"/>
        <rFont val="Arial Narrow"/>
        <family val="2"/>
      </rPr>
      <t>SOMASES</t>
    </r>
    <r>
      <rPr>
        <b/>
        <sz val="11"/>
        <color rgb="FF00ACA8"/>
        <rFont val="Arial Narrow"/>
        <family val="2"/>
      </rPr>
      <t>(</t>
    </r>
    <r>
      <rPr>
        <sz val="8.5"/>
        <rFont val="Arial Narrow"/>
        <family val="2"/>
      </rPr>
      <t>$J$11:$J$30;$J$11:$J$30;</t>
    </r>
    <r>
      <rPr>
        <b/>
        <sz val="10"/>
        <color rgb="FFFF0000"/>
        <rFont val="Arial Narrow"/>
        <family val="2"/>
      </rPr>
      <t>2</t>
    </r>
    <r>
      <rPr>
        <sz val="8.5"/>
        <rFont val="Arial Narrow"/>
        <family val="2"/>
      </rPr>
      <t>;$I$11:$I$30;</t>
    </r>
    <r>
      <rPr>
        <b/>
        <sz val="9.5"/>
        <color rgb="FFFF0000"/>
        <rFont val="Arial Narrow"/>
        <family val="2"/>
      </rPr>
      <t>"&gt;0"</t>
    </r>
    <r>
      <rPr>
        <b/>
        <sz val="11"/>
        <color rgb="FF00ACA8"/>
        <rFont val="Arial Narrow"/>
        <family val="2"/>
      </rPr>
      <t>)</t>
    </r>
    <r>
      <rPr>
        <b/>
        <sz val="12"/>
        <color rgb="FF0066FF"/>
        <rFont val="Arial Narrow"/>
        <family val="2"/>
      </rPr>
      <t>)</t>
    </r>
    <r>
      <rPr>
        <b/>
        <sz val="13"/>
        <color rgb="FF0000FF"/>
        <rFont val="Arial Narrow"/>
        <family val="2"/>
      </rPr>
      <t>/</t>
    </r>
    <r>
      <rPr>
        <b/>
        <sz val="10"/>
        <color rgb="FFFF0000"/>
        <rFont val="Arial Narrow"/>
        <family val="2"/>
      </rPr>
      <t>2</t>
    </r>
    <r>
      <rPr>
        <b/>
        <sz val="13"/>
        <color rgb="FFE600AA"/>
        <rFont val="Arial Narrow"/>
        <family val="2"/>
      </rPr>
      <t>)</t>
    </r>
    <r>
      <rPr>
        <b/>
        <sz val="14"/>
        <color rgb="FFFF6600"/>
        <rFont val="Arial Narrow"/>
        <family val="2"/>
      </rPr>
      <t>)</t>
    </r>
    <r>
      <rPr>
        <b/>
        <sz val="15"/>
        <color theme="1"/>
        <rFont val="Arial Narrow"/>
        <family val="2"/>
      </rPr>
      <t>)</t>
    </r>
  </si>
  <si>
    <t xml:space="preserve">Equação da média usadacomo base das fórmulas das regras da Formatação Condicional </t>
  </si>
  <si>
    <r>
      <t xml:space="preserve">Fator Div. </t>
    </r>
    <r>
      <rPr>
        <b/>
        <sz val="10"/>
        <color theme="1"/>
        <rFont val="Arial Narrow"/>
        <family val="2"/>
      </rPr>
      <t>1</t>
    </r>
  </si>
  <si>
    <r>
      <rPr>
        <sz val="8"/>
        <color theme="1"/>
        <rFont val="Arial Narrow"/>
        <family val="2"/>
      </rPr>
      <t>Estrada</t>
    </r>
    <r>
      <rPr>
        <sz val="10"/>
        <color theme="1"/>
        <rFont val="Arial Narrow"/>
        <family val="2"/>
      </rPr>
      <t xml:space="preserve"> </t>
    </r>
    <r>
      <rPr>
        <b/>
        <sz val="10"/>
        <color theme="1"/>
        <rFont val="Arial Narrow"/>
        <family val="2"/>
      </rPr>
      <t>2</t>
    </r>
  </si>
  <si>
    <r>
      <t xml:space="preserve">Fator Div. </t>
    </r>
    <r>
      <rPr>
        <b/>
        <sz val="10"/>
        <color theme="1"/>
        <rFont val="Arial Narrow"/>
        <family val="2"/>
      </rPr>
      <t>2</t>
    </r>
  </si>
  <si>
    <r>
      <rPr>
        <sz val="8"/>
        <color theme="1"/>
        <rFont val="Arial Narrow"/>
        <family val="2"/>
      </rPr>
      <t xml:space="preserve">Cidade </t>
    </r>
    <r>
      <rPr>
        <b/>
        <sz val="10"/>
        <color theme="1"/>
        <rFont val="Arial Narrow"/>
        <family val="2"/>
      </rPr>
      <t>1</t>
    </r>
  </si>
  <si>
    <t>Rendimento Condição 1</t>
  </si>
  <si>
    <t>Rendimento Condição 2</t>
  </si>
  <si>
    <t>Datas      Médias</t>
  </si>
  <si>
    <t>Se você observar, as regras estão aplicadas nas células H11 e J11, mas não "funcionam". Por que isso acontece?</t>
  </si>
  <si>
    <t>Outra opção, seria usar a ferramenta "Pincel de Formatação" mas ocorre a perda das formatações já existentes nas células.</t>
  </si>
  <si>
    <t>Se eu usar a ferramenta "Pincel de Formatação" vou perder as formatações das células. Existe outra forma de se fazer isso?</t>
  </si>
  <si>
    <t>1. Como faço para estender a aplicação das regras para as células H11 e J11?</t>
  </si>
  <si>
    <t>2. Gostaria de estender a aplicação das regras para todas as células das colunas H12:H125; I12:I125 e J12:J125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</si>
</sst>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dd/mm/yy;@"/>
    <numFmt numFmtId="165" formatCode="dd\ mm\ yy;@"/>
    <numFmt numFmtId="166" formatCode="0;\-0;&quot;&quot;;@"/>
    <numFmt numFmtId="167" formatCode="#,##0_-;\-#,##0_-;&quot;&quot;_-;@_-"/>
    <numFmt numFmtId="168" formatCode="#,##0.00_-;\-#,##0.00_-;&quot;&quot;_-;@_-"/>
    <numFmt numFmtId="169" formatCode="#,##0.000_-;\-#,##0.000_-;&quot;&quot;_-;@_-"/>
    <numFmt numFmtId="170" formatCode="#,##0.000_-"/>
  </numFmts>
  <fonts count="92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sz val="7.5"/>
      <color indexed="81"/>
      <name val="Segoe UI"/>
      <family val="2"/>
    </font>
    <font>
      <sz val="7.5"/>
      <color indexed="81"/>
      <name val="Segoe UI"/>
      <family val="2"/>
    </font>
    <font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11"/>
      <color theme="1"/>
      <name val="Square721 Cn BT"/>
      <family val="2"/>
    </font>
    <font>
      <b/>
      <sz val="9.5"/>
      <color rgb="FF222222"/>
      <name val="Square721 Cn BT"/>
      <family val="2"/>
    </font>
    <font>
      <b/>
      <sz val="9"/>
      <color rgb="FF222222"/>
      <name val="Square721 Cn BT"/>
      <family val="2"/>
    </font>
    <font>
      <sz val="9"/>
      <color rgb="FF222222"/>
      <name val="Square721 Cn BT"/>
      <family val="2"/>
    </font>
    <font>
      <b/>
      <sz val="8.5"/>
      <color rgb="FF222222"/>
      <name val="Swis721 Cn BT"/>
      <family val="2"/>
    </font>
    <font>
      <b/>
      <sz val="11"/>
      <color rgb="FF222222"/>
      <name val="Agency FB"/>
      <family val="2"/>
    </font>
    <font>
      <sz val="8"/>
      <color theme="1"/>
      <name val="Agency FB"/>
      <family val="2"/>
    </font>
    <font>
      <b/>
      <sz val="7.5"/>
      <color rgb="FF222222"/>
      <name val="Swis721 Cn BT"/>
      <family val="2"/>
    </font>
    <font>
      <b/>
      <sz val="11.5"/>
      <name val="Square721 Cn BT"/>
      <family val="2"/>
    </font>
    <font>
      <sz val="8"/>
      <color theme="1"/>
      <name val="Swis721 Cn BT"/>
      <family val="2"/>
    </font>
    <font>
      <sz val="8"/>
      <color rgb="FF0000CC"/>
      <name val="Swis721 Cn BT"/>
      <family val="2"/>
    </font>
    <font>
      <b/>
      <sz val="8"/>
      <color theme="1"/>
      <name val="Swis721 Cn BT"/>
      <family val="2"/>
    </font>
    <font>
      <u/>
      <sz val="8"/>
      <color theme="1"/>
      <name val="Swis721 Cn BT"/>
      <family val="2"/>
    </font>
    <font>
      <b/>
      <sz val="8"/>
      <color rgb="FFC00000"/>
      <name val="Swis721 Cn BT"/>
      <family val="2"/>
    </font>
    <font>
      <sz val="8"/>
      <color rgb="FFC00000"/>
      <name val="Swis721 Cn BT"/>
      <family val="2"/>
    </font>
    <font>
      <b/>
      <sz val="17"/>
      <color theme="1"/>
      <name val="Swis721 WGL4 BT"/>
      <family val="2"/>
    </font>
    <font>
      <b/>
      <sz val="12.5"/>
      <color rgb="FFA80000"/>
      <name val="Agency FB"/>
      <family val="2"/>
    </font>
    <font>
      <b/>
      <sz val="12"/>
      <color rgb="FFA80000"/>
      <name val="Agency FB"/>
      <family val="2"/>
    </font>
    <font>
      <b/>
      <sz val="8.5"/>
      <color rgb="FFA80000"/>
      <name val="Swis721 Cn BT"/>
      <family val="2"/>
    </font>
    <font>
      <b/>
      <sz val="12"/>
      <color rgb="FF002CA8"/>
      <name val="Agency FB"/>
      <family val="2"/>
    </font>
    <font>
      <b/>
      <sz val="11"/>
      <color rgb="FFA80000"/>
      <name val="Agency FB"/>
      <family val="2"/>
    </font>
    <font>
      <b/>
      <sz val="11"/>
      <color rgb="FF002CA8"/>
      <name val="Agency FB"/>
      <family val="2"/>
    </font>
    <font>
      <b/>
      <sz val="11"/>
      <color rgb="FFFF0000"/>
      <name val="Agency FB"/>
      <family val="2"/>
    </font>
    <font>
      <b/>
      <sz val="10.5"/>
      <color rgb="FFA80000"/>
      <name val="Agency FB"/>
      <family val="2"/>
    </font>
    <font>
      <b/>
      <sz val="10.5"/>
      <color rgb="FF002CA8"/>
      <name val="Agency FB"/>
      <family val="2"/>
    </font>
    <font>
      <b/>
      <sz val="10.5"/>
      <color rgb="FFFF0000"/>
      <name val="Agency FB"/>
      <family val="2"/>
    </font>
    <font>
      <b/>
      <sz val="8"/>
      <color rgb="FFA80000"/>
      <name val="Square721 Cn BT"/>
      <family val="2"/>
    </font>
    <font>
      <b/>
      <sz val="8"/>
      <color rgb="FF002CA8"/>
      <name val="Square721 Cn BT"/>
      <family val="2"/>
    </font>
    <font>
      <sz val="7"/>
      <color rgb="FFA80000"/>
      <name val="Calibri "/>
    </font>
    <font>
      <sz val="7"/>
      <color rgb="FF002CA8"/>
      <name val="Calibri "/>
    </font>
    <font>
      <sz val="7"/>
      <name val="Arial Narrow"/>
      <family val="2"/>
    </font>
    <font>
      <b/>
      <sz val="7"/>
      <name val="Arial Narrow"/>
      <family val="2"/>
    </font>
    <font>
      <sz val="8.5"/>
      <color rgb="FF222222"/>
      <name val="Swis721 LtEx BT"/>
      <family val="2"/>
    </font>
    <font>
      <sz val="8.5"/>
      <name val="Swis721 Cn BT"/>
      <family val="2"/>
    </font>
    <font>
      <sz val="8"/>
      <name val="Swis721 Cn BT"/>
      <family val="2"/>
    </font>
    <font>
      <b/>
      <sz val="10.5"/>
      <color rgb="FFD20000"/>
      <name val="Agency FB"/>
      <family val="2"/>
    </font>
    <font>
      <b/>
      <sz val="10.5"/>
      <color rgb="FF0119CB"/>
      <name val="Agency FB"/>
      <family val="2"/>
    </font>
    <font>
      <b/>
      <sz val="10.5"/>
      <color rgb="FF9E0000"/>
      <name val="Agency FB"/>
      <family val="2"/>
    </font>
    <font>
      <b/>
      <sz val="10.5"/>
      <color rgb="FF000092"/>
      <name val="Agency FB"/>
      <family val="2"/>
    </font>
    <font>
      <b/>
      <sz val="10.5"/>
      <color rgb="FFC00000"/>
      <name val="Agency FB"/>
      <family val="2"/>
    </font>
    <font>
      <b/>
      <sz val="11"/>
      <color theme="1"/>
      <name val="Agency FB"/>
      <family val="2"/>
    </font>
    <font>
      <b/>
      <sz val="8.5"/>
      <color theme="1"/>
      <name val="Swis721 Cn BT"/>
      <family val="2"/>
    </font>
    <font>
      <sz val="7"/>
      <color theme="1"/>
      <name val="Calibri "/>
    </font>
    <font>
      <b/>
      <sz val="8"/>
      <color theme="1"/>
      <name val="Square721 Cn BT"/>
      <family val="2"/>
    </font>
    <font>
      <sz val="10.5"/>
      <color theme="1"/>
      <name val="Agency FB"/>
      <family val="2"/>
    </font>
    <font>
      <sz val="12.5"/>
      <color theme="1"/>
      <name val="Agency FB"/>
      <family val="2"/>
    </font>
    <font>
      <sz val="11"/>
      <color theme="1"/>
      <name val="Agency FB"/>
      <family val="2"/>
    </font>
    <font>
      <b/>
      <sz val="10.5"/>
      <color theme="1"/>
      <name val="Agency FB"/>
      <family val="2"/>
    </font>
    <font>
      <b/>
      <sz val="12"/>
      <color theme="1"/>
      <name val="Agency FB"/>
      <family val="2"/>
    </font>
    <font>
      <b/>
      <sz val="9.5"/>
      <color theme="1"/>
      <name val="Agency FB"/>
      <family val="2"/>
    </font>
    <font>
      <b/>
      <sz val="9.5"/>
      <name val="Agency FB"/>
      <family val="2"/>
    </font>
    <font>
      <sz val="9.5"/>
      <color theme="1"/>
      <name val="Square721 Cn BT"/>
      <family val="2"/>
    </font>
    <font>
      <sz val="8.5"/>
      <color theme="1"/>
      <name val="Square721 Cn BT"/>
      <family val="2"/>
    </font>
    <font>
      <b/>
      <sz val="9"/>
      <color theme="1"/>
      <name val="Square721 Cn BT"/>
      <family val="2"/>
    </font>
    <font>
      <sz val="9"/>
      <color theme="1"/>
      <name val="Arial Narrow"/>
      <family val="2"/>
    </font>
    <font>
      <b/>
      <sz val="15"/>
      <color theme="1"/>
      <name val="Arial Narrow"/>
      <family val="2"/>
    </font>
    <font>
      <b/>
      <sz val="14"/>
      <color theme="1"/>
      <name val="Arial Narrow"/>
      <family val="2"/>
    </font>
    <font>
      <sz val="9"/>
      <name val="Arial Narrow"/>
      <family val="2"/>
    </font>
    <font>
      <b/>
      <sz val="10"/>
      <color rgb="FFFF0000"/>
      <name val="Arial Narrow"/>
      <family val="2"/>
    </font>
    <font>
      <b/>
      <sz val="11"/>
      <color rgb="FF00B05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8.5"/>
      <color theme="1"/>
      <name val="Arial Narrow"/>
      <family val="2"/>
    </font>
    <font>
      <sz val="8.5"/>
      <name val="Arial Narrow"/>
      <family val="2"/>
    </font>
    <font>
      <sz val="9"/>
      <color rgb="FF00B050"/>
      <name val="Arial Narrow"/>
      <family val="2"/>
    </font>
    <font>
      <b/>
      <sz val="13"/>
      <color rgb="FF0000FF"/>
      <name val="Arial Narrow"/>
      <family val="2"/>
    </font>
    <font>
      <b/>
      <sz val="14"/>
      <color rgb="FFFF6600"/>
      <name val="Arial Narrow"/>
      <family val="2"/>
    </font>
    <font>
      <b/>
      <sz val="12"/>
      <color rgb="FF0066FF"/>
      <name val="Arial Narrow"/>
      <family val="2"/>
    </font>
    <font>
      <b/>
      <sz val="13"/>
      <color rgb="FF0066FF"/>
      <name val="Arial Narrow"/>
      <family val="2"/>
    </font>
    <font>
      <b/>
      <sz val="12"/>
      <color rgb="FF006C00"/>
      <name val="Arial Narrow"/>
      <family val="2"/>
    </font>
    <font>
      <b/>
      <sz val="13"/>
      <color rgb="FFE600AA"/>
      <name val="Arial Narrow"/>
      <family val="2"/>
    </font>
    <font>
      <b/>
      <sz val="9.5"/>
      <color rgb="FFFF0000"/>
      <name val="Arial Narrow"/>
      <family val="2"/>
    </font>
    <font>
      <sz val="8.5"/>
      <color rgb="FF222222"/>
      <name val="Square721 Cn BT"/>
      <family val="2"/>
    </font>
    <font>
      <sz val="9"/>
      <color rgb="FF00ACA8"/>
      <name val="Arial Narrow"/>
      <family val="2"/>
    </font>
    <font>
      <b/>
      <sz val="11"/>
      <color rgb="FF00ACA8"/>
      <name val="Arial Narrow"/>
      <family val="2"/>
    </font>
    <font>
      <b/>
      <sz val="15"/>
      <color rgb="FFFF6600"/>
      <name val="Arial Narrow"/>
      <family val="2"/>
    </font>
    <font>
      <sz val="11"/>
      <color theme="1"/>
      <name val="Arial Narrow"/>
      <family val="2"/>
    </font>
    <font>
      <sz val="9.5"/>
      <color theme="1"/>
      <name val="Arial Narrow"/>
      <family val="2"/>
    </font>
    <font>
      <sz val="10"/>
      <color theme="1"/>
      <name val="Arial Narrow"/>
      <family val="2"/>
    </font>
    <font>
      <b/>
      <sz val="8.5"/>
      <color theme="1"/>
      <name val="Arial Narrow"/>
      <family val="2"/>
    </font>
    <font>
      <b/>
      <sz val="8"/>
      <color theme="1"/>
      <name val="Arial Narrow"/>
      <family val="2"/>
    </font>
    <font>
      <sz val="10.5"/>
      <name val="Agency FB"/>
      <family val="2"/>
    </font>
    <font>
      <sz val="11"/>
      <name val="Agency FB"/>
      <family val="2"/>
    </font>
  </fonts>
  <fills count="46">
    <fill>
      <patternFill patternType="none"/>
    </fill>
    <fill>
      <patternFill patternType="gray125"/>
    </fill>
    <fill>
      <patternFill patternType="solid">
        <fgColor rgb="FFFAEBEA"/>
        <bgColor indexed="64"/>
      </patternFill>
    </fill>
    <fill>
      <patternFill patternType="solid">
        <fgColor rgb="FFFFFDD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EFFD5"/>
        <bgColor indexed="64"/>
      </patternFill>
    </fill>
    <fill>
      <patternFill patternType="solid">
        <fgColor rgb="FFEEFFD9"/>
        <bgColor indexed="64"/>
      </patternFill>
    </fill>
    <fill>
      <patternFill patternType="solid">
        <fgColor rgb="FFEBFFF6"/>
        <bgColor indexed="64"/>
      </patternFill>
    </fill>
    <fill>
      <patternFill patternType="solid">
        <fgColor rgb="FFEBF3FF"/>
        <bgColor indexed="64"/>
      </patternFill>
    </fill>
    <fill>
      <patternFill patternType="solid">
        <fgColor rgb="FFF5EBFF"/>
        <bgColor indexed="64"/>
      </patternFill>
    </fill>
    <fill>
      <patternFill patternType="solid">
        <fgColor rgb="FFF2F3B7"/>
        <bgColor indexed="64"/>
      </patternFill>
    </fill>
    <fill>
      <patternFill patternType="solid">
        <fgColor rgb="FFFEFFE7"/>
        <bgColor indexed="64"/>
      </patternFill>
    </fill>
    <fill>
      <patternFill patternType="solid">
        <fgColor rgb="FFF6FFEB"/>
        <bgColor indexed="64"/>
      </patternFill>
    </fill>
    <fill>
      <patternFill patternType="solid">
        <fgColor rgb="FFF3FFFA"/>
        <bgColor indexed="64"/>
      </patternFill>
    </fill>
    <fill>
      <patternFill patternType="solid">
        <fgColor rgb="FFF3F8FF"/>
        <bgColor indexed="64"/>
      </patternFill>
    </fill>
    <fill>
      <patternFill patternType="solid">
        <fgColor rgb="FFFBF7FF"/>
        <bgColor indexed="64"/>
      </patternFill>
    </fill>
    <fill>
      <patternFill patternType="solid">
        <fgColor rgb="FFFCF3F2"/>
        <bgColor indexed="64"/>
      </patternFill>
    </fill>
    <fill>
      <patternFill patternType="solid">
        <fgColor rgb="FFFFF6E7"/>
        <bgColor indexed="64"/>
      </patternFill>
    </fill>
    <fill>
      <patternFill patternType="solid">
        <fgColor rgb="FFF7E5E5"/>
        <bgColor indexed="64"/>
      </patternFill>
    </fill>
    <fill>
      <patternFill patternType="solid">
        <fgColor rgb="FFFBEDD1"/>
        <bgColor indexed="64"/>
      </patternFill>
    </fill>
    <fill>
      <patternFill patternType="solid">
        <fgColor rgb="FFF2E5FB"/>
        <bgColor indexed="64"/>
      </patternFill>
    </fill>
    <fill>
      <patternFill patternType="solid">
        <fgColor rgb="FFE0ECFC"/>
        <bgColor indexed="64"/>
      </patternFill>
    </fill>
    <fill>
      <patternFill patternType="solid">
        <fgColor rgb="FFDEFAF2"/>
        <bgColor indexed="64"/>
      </patternFill>
    </fill>
    <fill>
      <patternFill patternType="solid">
        <fgColor rgb="FFDFFCD8"/>
        <bgColor indexed="64"/>
      </patternFill>
    </fill>
    <fill>
      <patternFill patternType="solid">
        <fgColor rgb="FFE5FDDF"/>
        <bgColor indexed="64"/>
      </patternFill>
    </fill>
    <fill>
      <patternFill patternType="solid">
        <fgColor rgb="FFF6F9CF"/>
        <bgColor indexed="64"/>
      </patternFill>
    </fill>
    <fill>
      <patternFill patternType="solid">
        <fgColor rgb="FFF8F7BE"/>
        <bgColor indexed="64"/>
      </patternFill>
    </fill>
    <fill>
      <patternFill patternType="solid">
        <fgColor rgb="FFF4DCDC"/>
        <bgColor indexed="64"/>
      </patternFill>
    </fill>
    <fill>
      <patternFill patternType="solid">
        <fgColor rgb="FFF1D3D3"/>
        <bgColor indexed="64"/>
      </patternFill>
    </fill>
    <fill>
      <patternFill patternType="solid">
        <fgColor rgb="FFFAE9C6"/>
        <bgColor indexed="64"/>
      </patternFill>
    </fill>
    <fill>
      <patternFill patternType="solid">
        <fgColor rgb="FFEDDBF9"/>
        <bgColor indexed="64"/>
      </patternFill>
    </fill>
    <fill>
      <patternFill patternType="solid">
        <fgColor rgb="FFD1E3FB"/>
        <bgColor indexed="64"/>
      </patternFill>
    </fill>
    <fill>
      <patternFill patternType="solid">
        <fgColor rgb="FFD5D8FF"/>
        <bgColor indexed="64"/>
      </patternFill>
    </fill>
    <fill>
      <patternFill patternType="solid">
        <fgColor rgb="FFC7F5F0"/>
        <bgColor indexed="64"/>
      </patternFill>
    </fill>
    <fill>
      <patternFill patternType="solid">
        <fgColor rgb="FFF6F4B0"/>
        <bgColor indexed="64"/>
      </patternFill>
    </fill>
    <fill>
      <patternFill patternType="solid">
        <fgColor rgb="FFF0F3F6"/>
        <bgColor indexed="64"/>
      </patternFill>
    </fill>
    <fill>
      <patternFill patternType="solid">
        <fgColor rgb="FFE0E6EC"/>
        <bgColor indexed="64"/>
      </patternFill>
    </fill>
    <fill>
      <patternFill patternType="solid">
        <fgColor rgb="FFF2F5F8"/>
        <bgColor indexed="64"/>
      </patternFill>
    </fill>
    <fill>
      <patternFill patternType="solid">
        <fgColor rgb="FFFFC8AA"/>
        <bgColor indexed="64"/>
      </patternFill>
    </fill>
    <fill>
      <patternFill patternType="solid">
        <fgColor rgb="FFF5FF8C"/>
        <bgColor indexed="64"/>
      </patternFill>
    </fill>
    <fill>
      <patternFill patternType="solid">
        <fgColor rgb="FFFFE696"/>
        <bgColor indexed="64"/>
      </patternFill>
    </fill>
    <fill>
      <patternFill patternType="solid">
        <fgColor rgb="FFB4FFC3"/>
        <bgColor indexed="64"/>
      </patternFill>
    </fill>
    <fill>
      <patternFill patternType="solid">
        <fgColor rgb="FFB9FFCD"/>
        <bgColor indexed="64"/>
      </patternFill>
    </fill>
    <fill>
      <patternFill patternType="solid">
        <fgColor rgb="FFC3FF96"/>
        <bgColor indexed="64"/>
      </patternFill>
    </fill>
    <fill>
      <patternFill patternType="solid">
        <fgColor rgb="FFAAE6FF"/>
        <bgColor indexed="64"/>
      </patternFill>
    </fill>
    <fill>
      <patternFill patternType="solid">
        <fgColor rgb="FFA5C3FF"/>
        <bgColor indexed="64"/>
      </patternFill>
    </fill>
  </fills>
  <borders count="10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hair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/>
      <diagonal/>
    </border>
    <border>
      <left style="dashed">
        <color auto="1"/>
      </left>
      <right style="dashed">
        <color auto="1"/>
      </right>
      <top style="dotted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/>
      <diagonal/>
    </border>
    <border>
      <left style="dashed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/>
      <bottom/>
      <diagonal/>
    </border>
    <border>
      <left style="hair">
        <color auto="1"/>
      </left>
      <right style="dotted">
        <color auto="1"/>
      </right>
      <top/>
      <bottom/>
      <diagonal/>
    </border>
    <border>
      <left style="dashed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dashed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ashed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 style="dashed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ashed">
        <color auto="1"/>
      </right>
      <top style="medium">
        <color auto="1"/>
      </top>
      <bottom/>
      <diagonal/>
    </border>
    <border>
      <left style="dotted">
        <color auto="1"/>
      </left>
      <right style="dashed">
        <color auto="1"/>
      </right>
      <top/>
      <bottom style="hair">
        <color auto="1"/>
      </bottom>
      <diagonal/>
    </border>
    <border>
      <left style="dotted">
        <color auto="1"/>
      </left>
      <right style="dashed">
        <color auto="1"/>
      </right>
      <top style="hair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/>
      <bottom/>
      <diagonal/>
    </border>
    <border>
      <left style="dotted">
        <color auto="1"/>
      </left>
      <right style="dashed">
        <color auto="1"/>
      </right>
      <top style="dashed">
        <color auto="1"/>
      </top>
      <bottom style="hair">
        <color auto="1"/>
      </bottom>
      <diagonal/>
    </border>
    <border>
      <left style="dott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ash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dashed">
        <color auto="1"/>
      </right>
      <top style="hair">
        <color auto="1"/>
      </top>
      <bottom/>
      <diagonal/>
    </border>
    <border>
      <left style="dotted">
        <color auto="1"/>
      </left>
      <right style="dashed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/>
      <bottom/>
      <diagonal/>
    </border>
    <border>
      <left style="dotted">
        <color auto="1"/>
      </left>
      <right style="hair">
        <color auto="1"/>
      </right>
      <top/>
      <bottom style="dashed">
        <color auto="1"/>
      </bottom>
      <diagonal/>
    </border>
    <border>
      <left style="dotted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/>
      <top style="dashed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/>
      <top style="hair">
        <color auto="1"/>
      </top>
      <bottom style="dashed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dashed">
        <color auto="1"/>
      </right>
      <top/>
      <bottom style="hair">
        <color auto="1"/>
      </bottom>
      <diagonal/>
    </border>
    <border>
      <left/>
      <right style="dashed">
        <color auto="1"/>
      </right>
      <top style="hair">
        <color auto="1"/>
      </top>
      <bottom/>
      <diagonal/>
    </border>
    <border>
      <left/>
      <right style="dashed">
        <color auto="1"/>
      </right>
      <top style="dashed">
        <color auto="1"/>
      </top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dotted">
        <color auto="1"/>
      </bottom>
      <diagonal/>
    </border>
    <border>
      <left/>
      <right style="dashed">
        <color auto="1"/>
      </right>
      <top style="dotted">
        <color auto="1"/>
      </top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dashed">
        <color auto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</borders>
  <cellStyleXfs count="1">
    <xf numFmtId="0" fontId="0" fillId="0" borderId="0"/>
  </cellStyleXfs>
  <cellXfs count="299">
    <xf numFmtId="0" fontId="0" fillId="0" borderId="0" xfId="0"/>
    <xf numFmtId="41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9" fillId="0" borderId="7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0" fontId="10" fillId="0" borderId="75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1" fillId="0" borderId="83" xfId="0" applyFont="1" applyFill="1" applyBorder="1" applyAlignment="1" applyProtection="1">
      <alignment vertical="center"/>
      <protection locked="0"/>
    </xf>
    <xf numFmtId="0" fontId="11" fillId="0" borderId="84" xfId="0" applyFont="1" applyFill="1" applyBorder="1" applyAlignment="1" applyProtection="1">
      <alignment horizontal="left" vertical="center"/>
      <protection locked="0"/>
    </xf>
    <xf numFmtId="0" fontId="11" fillId="0" borderId="79" xfId="0" applyFont="1" applyFill="1" applyBorder="1" applyAlignment="1" applyProtection="1">
      <alignment horizontal="left" vertical="center"/>
      <protection locked="0"/>
    </xf>
    <xf numFmtId="0" fontId="11" fillId="0" borderId="80" xfId="0" applyFont="1" applyBorder="1" applyAlignment="1" applyProtection="1">
      <alignment horizontal="left" vertical="center"/>
      <protection locked="0"/>
    </xf>
    <xf numFmtId="0" fontId="11" fillId="0" borderId="88" xfId="0" applyFont="1" applyBorder="1" applyAlignment="1" applyProtection="1">
      <alignment horizontal="left" vertical="center"/>
      <protection locked="0"/>
    </xf>
    <xf numFmtId="0" fontId="11" fillId="0" borderId="80" xfId="0" applyFont="1" applyFill="1" applyBorder="1" applyAlignment="1" applyProtection="1">
      <alignment horizontal="left" vertical="center"/>
      <protection locked="0"/>
    </xf>
    <xf numFmtId="0" fontId="11" fillId="0" borderId="90" xfId="0" applyFont="1" applyBorder="1" applyAlignment="1" applyProtection="1">
      <alignment horizontal="left" vertical="center"/>
      <protection locked="0"/>
    </xf>
    <xf numFmtId="0" fontId="11" fillId="0" borderId="91" xfId="0" applyFont="1" applyFill="1" applyBorder="1" applyAlignment="1" applyProtection="1">
      <alignment horizontal="left" vertical="center"/>
      <protection locked="0"/>
    </xf>
    <xf numFmtId="0" fontId="11" fillId="0" borderId="92" xfId="0" applyFont="1" applyFill="1" applyBorder="1" applyAlignment="1" applyProtection="1">
      <alignment horizontal="left" vertical="center"/>
      <protection locked="0"/>
    </xf>
    <xf numFmtId="0" fontId="11" fillId="0" borderId="80" xfId="0" applyFont="1" applyBorder="1" applyAlignment="1" applyProtection="1">
      <alignment vertical="center"/>
      <protection locked="0"/>
    </xf>
    <xf numFmtId="0" fontId="11" fillId="0" borderId="94" xfId="0" applyFont="1" applyBorder="1" applyAlignment="1" applyProtection="1">
      <alignment vertical="center"/>
      <protection locked="0"/>
    </xf>
    <xf numFmtId="0" fontId="11" fillId="0" borderId="79" xfId="0" applyFont="1" applyFill="1" applyBorder="1" applyAlignment="1" applyProtection="1">
      <alignment vertical="center"/>
      <protection locked="0"/>
    </xf>
    <xf numFmtId="43" fontId="16" fillId="3" borderId="0" xfId="0" applyNumberFormat="1" applyFont="1" applyFill="1" applyBorder="1" applyAlignment="1">
      <alignment vertical="center"/>
    </xf>
    <xf numFmtId="0" fontId="11" fillId="0" borderId="87" xfId="0" applyFont="1" applyFill="1" applyBorder="1" applyAlignment="1" applyProtection="1">
      <alignment horizontal="left" vertical="center"/>
      <protection locked="0"/>
    </xf>
    <xf numFmtId="0" fontId="11" fillId="0" borderId="89" xfId="0" applyFont="1" applyFill="1" applyBorder="1" applyAlignment="1" applyProtection="1">
      <alignment horizontal="left" vertical="center"/>
      <protection locked="0"/>
    </xf>
    <xf numFmtId="0" fontId="11" fillId="0" borderId="93" xfId="0" applyFont="1" applyFill="1" applyBorder="1" applyAlignment="1" applyProtection="1">
      <alignment vertical="center"/>
      <protection locked="0"/>
    </xf>
    <xf numFmtId="168" fontId="25" fillId="8" borderId="49" xfId="0" applyNumberFormat="1" applyFont="1" applyFill="1" applyBorder="1" applyAlignment="1" applyProtection="1">
      <alignment vertical="center"/>
      <protection locked="0"/>
    </xf>
    <xf numFmtId="168" fontId="27" fillId="7" borderId="67" xfId="0" applyNumberFormat="1" applyFont="1" applyFill="1" applyBorder="1" applyAlignment="1">
      <alignment vertical="center"/>
    </xf>
    <xf numFmtId="168" fontId="28" fillId="14" borderId="53" xfId="0" applyNumberFormat="1" applyFont="1" applyFill="1" applyBorder="1" applyAlignment="1" applyProtection="1">
      <alignment vertical="center"/>
      <protection locked="0"/>
    </xf>
    <xf numFmtId="168" fontId="29" fillId="13" borderId="69" xfId="0" applyNumberFormat="1" applyFont="1" applyFill="1" applyBorder="1" applyAlignment="1" applyProtection="1">
      <alignment vertical="center"/>
      <protection locked="0"/>
    </xf>
    <xf numFmtId="168" fontId="28" fillId="14" borderId="61" xfId="0" applyNumberFormat="1" applyFont="1" applyFill="1" applyBorder="1" applyAlignment="1" applyProtection="1">
      <alignment vertical="center"/>
      <protection locked="0"/>
    </xf>
    <xf numFmtId="168" fontId="29" fillId="13" borderId="73" xfId="0" applyNumberFormat="1" applyFont="1" applyFill="1" applyBorder="1" applyAlignment="1" applyProtection="1">
      <alignment vertical="center"/>
      <protection locked="0"/>
    </xf>
    <xf numFmtId="168" fontId="28" fillId="14" borderId="63" xfId="0" applyNumberFormat="1" applyFont="1" applyFill="1" applyBorder="1" applyAlignment="1" applyProtection="1">
      <alignment vertical="center"/>
      <protection locked="0"/>
    </xf>
    <xf numFmtId="168" fontId="29" fillId="13" borderId="74" xfId="0" applyNumberFormat="1" applyFont="1" applyFill="1" applyBorder="1" applyAlignment="1" applyProtection="1">
      <alignment vertical="center"/>
      <protection locked="0"/>
    </xf>
    <xf numFmtId="168" fontId="28" fillId="21" borderId="53" xfId="0" applyNumberFormat="1" applyFont="1" applyFill="1" applyBorder="1" applyAlignment="1" applyProtection="1">
      <alignment vertical="center"/>
      <protection locked="0"/>
    </xf>
    <xf numFmtId="168" fontId="28" fillId="21" borderId="57" xfId="0" applyNumberFormat="1" applyFont="1" applyFill="1" applyBorder="1" applyAlignment="1" applyProtection="1">
      <alignment vertical="center"/>
      <protection locked="0"/>
    </xf>
    <xf numFmtId="168" fontId="28" fillId="21" borderId="55" xfId="0" applyNumberFormat="1" applyFont="1" applyFill="1" applyBorder="1" applyAlignment="1" applyProtection="1">
      <alignment vertical="center"/>
      <protection locked="0"/>
    </xf>
    <xf numFmtId="168" fontId="29" fillId="22" borderId="69" xfId="0" applyNumberFormat="1" applyFont="1" applyFill="1" applyBorder="1" applyAlignment="1" applyProtection="1">
      <alignment vertical="center"/>
      <protection locked="0"/>
    </xf>
    <xf numFmtId="168" fontId="29" fillId="22" borderId="71" xfId="0" applyNumberFormat="1" applyFont="1" applyFill="1" applyBorder="1" applyAlignment="1" applyProtection="1">
      <alignment vertical="center"/>
      <protection locked="0"/>
    </xf>
    <xf numFmtId="168" fontId="29" fillId="22" borderId="70" xfId="0" applyNumberFormat="1" applyFont="1" applyFill="1" applyBorder="1" applyAlignment="1" applyProtection="1">
      <alignment vertical="center"/>
      <protection locked="0"/>
    </xf>
    <xf numFmtId="168" fontId="31" fillId="14" borderId="55" xfId="0" applyNumberFormat="1" applyFont="1" applyFill="1" applyBorder="1" applyAlignment="1" applyProtection="1">
      <alignment vertical="center"/>
      <protection locked="0"/>
    </xf>
    <xf numFmtId="168" fontId="32" fillId="13" borderId="70" xfId="0" applyNumberFormat="1" applyFont="1" applyFill="1" applyBorder="1" applyAlignment="1" applyProtection="1">
      <alignment vertical="center"/>
      <protection locked="0"/>
    </xf>
    <xf numFmtId="168" fontId="31" fillId="21" borderId="53" xfId="0" applyNumberFormat="1" applyFont="1" applyFill="1" applyBorder="1" applyAlignment="1" applyProtection="1">
      <alignment vertical="center"/>
      <protection locked="0"/>
    </xf>
    <xf numFmtId="168" fontId="32" fillId="22" borderId="69" xfId="0" applyNumberFormat="1" applyFont="1" applyFill="1" applyBorder="1" applyAlignment="1" applyProtection="1">
      <alignment vertical="center"/>
      <protection locked="0"/>
    </xf>
    <xf numFmtId="168" fontId="31" fillId="14" borderId="53" xfId="0" applyNumberFormat="1" applyFont="1" applyFill="1" applyBorder="1" applyAlignment="1" applyProtection="1">
      <alignment vertical="center"/>
      <protection locked="0"/>
    </xf>
    <xf numFmtId="168" fontId="32" fillId="13" borderId="69" xfId="0" applyNumberFormat="1" applyFont="1" applyFill="1" applyBorder="1" applyAlignment="1" applyProtection="1">
      <alignment vertical="center"/>
      <protection locked="0"/>
    </xf>
    <xf numFmtId="168" fontId="31" fillId="21" borderId="57" xfId="0" applyNumberFormat="1" applyFont="1" applyFill="1" applyBorder="1" applyAlignment="1" applyProtection="1">
      <alignment vertical="center"/>
      <protection locked="0"/>
    </xf>
    <xf numFmtId="168" fontId="32" fillId="22" borderId="71" xfId="0" applyNumberFormat="1" applyFont="1" applyFill="1" applyBorder="1" applyAlignment="1" applyProtection="1">
      <alignment vertical="center"/>
      <protection locked="0"/>
    </xf>
    <xf numFmtId="168" fontId="31" fillId="14" borderId="59" xfId="0" applyNumberFormat="1" applyFont="1" applyFill="1" applyBorder="1" applyAlignment="1" applyProtection="1">
      <alignment vertical="center"/>
      <protection locked="0"/>
    </xf>
    <xf numFmtId="168" fontId="32" fillId="13" borderId="65" xfId="0" applyNumberFormat="1" applyFont="1" applyFill="1" applyBorder="1" applyAlignment="1" applyProtection="1">
      <alignment vertical="center"/>
      <protection locked="0"/>
    </xf>
    <xf numFmtId="168" fontId="31" fillId="14" borderId="45" xfId="0" applyNumberFormat="1" applyFont="1" applyFill="1" applyBorder="1" applyAlignment="1" applyProtection="1">
      <alignment vertical="center"/>
      <protection locked="0"/>
    </xf>
    <xf numFmtId="168" fontId="32" fillId="13" borderId="72" xfId="0" applyNumberFormat="1" applyFont="1" applyFill="1" applyBorder="1" applyAlignment="1" applyProtection="1">
      <alignment vertical="center"/>
      <protection locked="0"/>
    </xf>
    <xf numFmtId="168" fontId="31" fillId="21" borderId="55" xfId="0" applyNumberFormat="1" applyFont="1" applyFill="1" applyBorder="1" applyAlignment="1" applyProtection="1">
      <alignment vertical="center"/>
      <protection locked="0"/>
    </xf>
    <xf numFmtId="168" fontId="32" fillId="22" borderId="70" xfId="0" applyNumberFormat="1" applyFont="1" applyFill="1" applyBorder="1" applyAlignment="1" applyProtection="1">
      <alignment vertical="center"/>
      <protection locked="0"/>
    </xf>
    <xf numFmtId="43" fontId="34" fillId="8" borderId="49" xfId="0" applyNumberFormat="1" applyFont="1" applyFill="1" applyBorder="1" applyAlignment="1">
      <alignment horizontal="center" vertical="center"/>
    </xf>
    <xf numFmtId="43" fontId="35" fillId="7" borderId="67" xfId="0" applyNumberFormat="1" applyFont="1" applyFill="1" applyBorder="1" applyAlignment="1">
      <alignment horizontal="center" vertical="center"/>
    </xf>
    <xf numFmtId="43" fontId="34" fillId="5" borderId="49" xfId="0" applyNumberFormat="1" applyFont="1" applyFill="1" applyBorder="1" applyAlignment="1">
      <alignment vertical="center"/>
    </xf>
    <xf numFmtId="43" fontId="36" fillId="21" borderId="47" xfId="0" applyNumberFormat="1" applyFont="1" applyFill="1" applyBorder="1" applyAlignment="1">
      <alignment horizontal="center" vertical="center"/>
    </xf>
    <xf numFmtId="43" fontId="37" fillId="22" borderId="66" xfId="0" applyNumberFormat="1" applyFont="1" applyFill="1" applyBorder="1" applyAlignment="1">
      <alignment horizontal="center" vertical="center"/>
    </xf>
    <xf numFmtId="43" fontId="36" fillId="25" borderId="47" xfId="0" applyNumberFormat="1" applyFont="1" applyFill="1" applyBorder="1" applyAlignment="1">
      <alignment horizontal="center" vertical="center"/>
    </xf>
    <xf numFmtId="43" fontId="26" fillId="31" borderId="45" xfId="0" applyNumberFormat="1" applyFont="1" applyFill="1" applyBorder="1" applyAlignment="1">
      <alignment horizontal="center" vertical="center"/>
    </xf>
    <xf numFmtId="0" fontId="12" fillId="36" borderId="97" xfId="0" applyFont="1" applyFill="1" applyBorder="1" applyAlignment="1">
      <alignment horizontal="center" vertical="center" wrapText="1"/>
    </xf>
    <xf numFmtId="0" fontId="11" fillId="37" borderId="79" xfId="0" applyFont="1" applyFill="1" applyBorder="1" applyAlignment="1" applyProtection="1">
      <alignment vertical="center"/>
      <protection locked="0"/>
    </xf>
    <xf numFmtId="0" fontId="11" fillId="37" borderId="10" xfId="0" applyFont="1" applyFill="1" applyBorder="1" applyAlignment="1" applyProtection="1">
      <alignment vertical="center"/>
      <protection locked="0"/>
    </xf>
    <xf numFmtId="0" fontId="11" fillId="37" borderId="80" xfId="0" applyFont="1" applyFill="1" applyBorder="1" applyAlignment="1" applyProtection="1">
      <alignment horizontal="left" vertical="center"/>
      <protection locked="0"/>
    </xf>
    <xf numFmtId="0" fontId="11" fillId="37" borderId="85" xfId="0" applyFont="1" applyFill="1" applyBorder="1" applyAlignment="1" applyProtection="1">
      <alignment horizontal="left" vertical="center"/>
      <protection locked="0"/>
    </xf>
    <xf numFmtId="0" fontId="11" fillId="37" borderId="26" xfId="0" applyFont="1" applyFill="1" applyBorder="1" applyAlignment="1" applyProtection="1">
      <alignment horizontal="left" vertical="center"/>
      <protection locked="0"/>
    </xf>
    <xf numFmtId="0" fontId="11" fillId="37" borderId="86" xfId="0" applyFont="1" applyFill="1" applyBorder="1" applyAlignment="1" applyProtection="1">
      <alignment horizontal="left" vertical="center"/>
      <protection locked="0"/>
    </xf>
    <xf numFmtId="0" fontId="11" fillId="37" borderId="79" xfId="0" applyFont="1" applyFill="1" applyBorder="1" applyAlignment="1" applyProtection="1">
      <alignment horizontal="left" vertical="center"/>
      <protection locked="0"/>
    </xf>
    <xf numFmtId="0" fontId="11" fillId="37" borderId="10" xfId="0" applyFont="1" applyFill="1" applyBorder="1" applyAlignment="1" applyProtection="1">
      <alignment horizontal="left" vertical="center"/>
      <protection locked="0"/>
    </xf>
    <xf numFmtId="0" fontId="11" fillId="37" borderId="83" xfId="0" applyFont="1" applyFill="1" applyBorder="1" applyAlignment="1" applyProtection="1">
      <alignment horizontal="left" vertical="center"/>
      <protection locked="0"/>
    </xf>
    <xf numFmtId="0" fontId="11" fillId="37" borderId="9" xfId="0" applyFont="1" applyFill="1" applyBorder="1" applyAlignment="1" applyProtection="1">
      <alignment horizontal="left" vertical="center"/>
      <protection locked="0"/>
    </xf>
    <xf numFmtId="0" fontId="11" fillId="37" borderId="84" xfId="0" applyFont="1" applyFill="1" applyBorder="1" applyAlignment="1" applyProtection="1">
      <alignment horizontal="left" vertical="center"/>
      <protection locked="0"/>
    </xf>
    <xf numFmtId="0" fontId="11" fillId="37" borderId="80" xfId="0" applyFont="1" applyFill="1" applyBorder="1" applyAlignment="1" applyProtection="1">
      <alignment vertical="center"/>
      <protection locked="0"/>
    </xf>
    <xf numFmtId="168" fontId="43" fillId="14" borderId="51" xfId="0" applyNumberFormat="1" applyFont="1" applyFill="1" applyBorder="1" applyAlignment="1" applyProtection="1">
      <alignment vertical="center"/>
    </xf>
    <xf numFmtId="168" fontId="44" fillId="13" borderId="68" xfId="0" applyNumberFormat="1" applyFont="1" applyFill="1" applyBorder="1" applyAlignment="1" applyProtection="1">
      <alignment vertical="center"/>
    </xf>
    <xf numFmtId="168" fontId="45" fillId="21" borderId="57" xfId="0" applyNumberFormat="1" applyFont="1" applyFill="1" applyBorder="1" applyAlignment="1" applyProtection="1">
      <alignment vertical="center"/>
    </xf>
    <xf numFmtId="168" fontId="46" fillId="22" borderId="71" xfId="0" applyNumberFormat="1" applyFont="1" applyFill="1" applyBorder="1" applyAlignment="1" applyProtection="1">
      <alignment vertical="center"/>
    </xf>
    <xf numFmtId="168" fontId="43" fillId="14" borderId="61" xfId="0" applyNumberFormat="1" applyFont="1" applyFill="1" applyBorder="1" applyAlignment="1" applyProtection="1">
      <alignment vertical="center"/>
    </xf>
    <xf numFmtId="168" fontId="44" fillId="13" borderId="73" xfId="0" applyNumberFormat="1" applyFont="1" applyFill="1" applyBorder="1" applyAlignment="1" applyProtection="1">
      <alignment vertical="center"/>
    </xf>
    <xf numFmtId="168" fontId="45" fillId="21" borderId="47" xfId="0" applyNumberFormat="1" applyFont="1" applyFill="1" applyBorder="1" applyAlignment="1" applyProtection="1">
      <alignment vertical="center"/>
    </xf>
    <xf numFmtId="168" fontId="46" fillId="22" borderId="66" xfId="0" applyNumberFormat="1" applyFont="1" applyFill="1" applyBorder="1" applyAlignment="1" applyProtection="1">
      <alignment vertical="center"/>
    </xf>
    <xf numFmtId="41" fontId="49" fillId="28" borderId="31" xfId="0" applyNumberFormat="1" applyFont="1" applyFill="1" applyBorder="1" applyAlignment="1">
      <alignment horizontal="center" vertical="center"/>
    </xf>
    <xf numFmtId="41" fontId="19" fillId="27" borderId="32" xfId="0" applyNumberFormat="1" applyFont="1" applyFill="1" applyBorder="1" applyAlignment="1">
      <alignment horizontal="center" vertical="center"/>
    </xf>
    <xf numFmtId="41" fontId="50" fillId="18" borderId="33" xfId="0" applyNumberFormat="1" applyFont="1" applyFill="1" applyBorder="1" applyAlignment="1">
      <alignment horizontal="center" vertical="center"/>
    </xf>
    <xf numFmtId="41" fontId="51" fillId="2" borderId="32" xfId="0" applyNumberFormat="1" applyFont="1" applyFill="1" applyBorder="1" applyAlignment="1">
      <alignment horizontal="center" vertical="center"/>
    </xf>
    <xf numFmtId="167" fontId="52" fillId="16" borderId="34" xfId="0" quotePrefix="1" applyNumberFormat="1" applyFont="1" applyFill="1" applyBorder="1" applyAlignment="1" applyProtection="1">
      <alignment horizontal="right" vertical="center"/>
    </xf>
    <xf numFmtId="167" fontId="52" fillId="18" borderId="37" xfId="0" applyNumberFormat="1" applyFont="1" applyFill="1" applyBorder="1" applyAlignment="1" applyProtection="1">
      <alignment horizontal="right" vertical="center"/>
    </xf>
    <xf numFmtId="167" fontId="52" fillId="16" borderId="40" xfId="0" quotePrefix="1" applyNumberFormat="1" applyFont="1" applyFill="1" applyBorder="1" applyAlignment="1" applyProtection="1">
      <alignment horizontal="right" vertical="center"/>
    </xf>
    <xf numFmtId="167" fontId="52" fillId="18" borderId="33" xfId="0" applyNumberFormat="1" applyFont="1" applyFill="1" applyBorder="1" applyAlignment="1" applyProtection="1">
      <alignment horizontal="right" vertical="center"/>
    </xf>
    <xf numFmtId="167" fontId="53" fillId="2" borderId="32" xfId="0" applyNumberFormat="1" applyFont="1" applyFill="1" applyBorder="1" applyAlignment="1" applyProtection="1">
      <alignment horizontal="right" vertical="center"/>
      <protection locked="0"/>
    </xf>
    <xf numFmtId="167" fontId="52" fillId="16" borderId="36" xfId="0" applyNumberFormat="1" applyFont="1" applyFill="1" applyBorder="1" applyAlignment="1" applyProtection="1">
      <alignment horizontal="right" vertical="center"/>
      <protection locked="0"/>
    </xf>
    <xf numFmtId="167" fontId="52" fillId="18" borderId="35" xfId="0" applyNumberFormat="1" applyFont="1" applyFill="1" applyBorder="1" applyAlignment="1" applyProtection="1">
      <alignment horizontal="right" vertical="center"/>
      <protection locked="0"/>
    </xf>
    <xf numFmtId="167" fontId="52" fillId="16" borderId="35" xfId="0" applyNumberFormat="1" applyFont="1" applyFill="1" applyBorder="1" applyAlignment="1" applyProtection="1">
      <alignment horizontal="right" vertical="center"/>
      <protection locked="0"/>
    </xf>
    <xf numFmtId="167" fontId="52" fillId="18" borderId="37" xfId="0" applyNumberFormat="1" applyFont="1" applyFill="1" applyBorder="1" applyAlignment="1" applyProtection="1">
      <alignment horizontal="right" vertical="center"/>
      <protection locked="0"/>
    </xf>
    <xf numFmtId="167" fontId="52" fillId="16" borderId="38" xfId="0" applyNumberFormat="1" applyFont="1" applyFill="1" applyBorder="1" applyAlignment="1" applyProtection="1">
      <alignment horizontal="right" vertical="center"/>
      <protection locked="0"/>
    </xf>
    <xf numFmtId="167" fontId="52" fillId="16" borderId="39" xfId="0" applyNumberFormat="1" applyFont="1" applyFill="1" applyBorder="1" applyAlignment="1" applyProtection="1">
      <alignment horizontal="right" vertical="center"/>
      <protection locked="0"/>
    </xf>
    <xf numFmtId="167" fontId="52" fillId="18" borderId="36" xfId="0" applyNumberFormat="1" applyFont="1" applyFill="1" applyBorder="1" applyAlignment="1" applyProtection="1">
      <alignment horizontal="right" vertical="center"/>
      <protection locked="0"/>
    </xf>
    <xf numFmtId="167" fontId="54" fillId="16" borderId="35" xfId="0" applyNumberFormat="1" applyFont="1" applyFill="1" applyBorder="1" applyAlignment="1" applyProtection="1">
      <alignment horizontal="right" vertical="center"/>
      <protection locked="0"/>
    </xf>
    <xf numFmtId="167" fontId="54" fillId="18" borderId="35" xfId="0" applyNumberFormat="1" applyFont="1" applyFill="1" applyBorder="1" applyAlignment="1" applyProtection="1">
      <alignment horizontal="right" vertical="center"/>
      <protection locked="0"/>
    </xf>
    <xf numFmtId="167" fontId="54" fillId="18" borderId="37" xfId="0" applyNumberFormat="1" applyFont="1" applyFill="1" applyBorder="1" applyAlignment="1" applyProtection="1">
      <alignment horizontal="right" vertical="center"/>
      <protection locked="0"/>
    </xf>
    <xf numFmtId="167" fontId="54" fillId="16" borderId="40" xfId="0" applyNumberFormat="1" applyFont="1" applyFill="1" applyBorder="1" applyAlignment="1" applyProtection="1">
      <alignment horizontal="right" vertical="center"/>
      <protection locked="0"/>
    </xf>
    <xf numFmtId="167" fontId="54" fillId="16" borderId="41" xfId="0" applyNumberFormat="1" applyFont="1" applyFill="1" applyBorder="1" applyAlignment="1" applyProtection="1">
      <alignment horizontal="right" vertical="center"/>
      <protection locked="0"/>
    </xf>
    <xf numFmtId="167" fontId="54" fillId="18" borderId="36" xfId="0" applyNumberFormat="1" applyFont="1" applyFill="1" applyBorder="1" applyAlignment="1" applyProtection="1">
      <alignment horizontal="right" vertical="center"/>
      <protection locked="0"/>
    </xf>
    <xf numFmtId="41" fontId="49" fillId="30" borderId="44" xfId="0" applyNumberFormat="1" applyFont="1" applyFill="1" applyBorder="1" applyAlignment="1">
      <alignment horizontal="center" vertical="center"/>
    </xf>
    <xf numFmtId="41" fontId="50" fillId="20" borderId="46" xfId="0" applyNumberFormat="1" applyFont="1" applyFill="1" applyBorder="1" applyAlignment="1">
      <alignment horizontal="center" vertical="center"/>
    </xf>
    <xf numFmtId="41" fontId="51" fillId="9" borderId="48" xfId="0" applyNumberFormat="1" applyFont="1" applyFill="1" applyBorder="1" applyAlignment="1">
      <alignment horizontal="center" vertical="center"/>
    </xf>
    <xf numFmtId="168" fontId="52" fillId="15" borderId="50" xfId="0" applyNumberFormat="1" applyFont="1" applyFill="1" applyBorder="1" applyAlignment="1" applyProtection="1">
      <alignment horizontal="right" vertical="center"/>
    </xf>
    <xf numFmtId="168" fontId="52" fillId="20" borderId="56" xfId="0" applyNumberFormat="1" applyFont="1" applyFill="1" applyBorder="1" applyAlignment="1" applyProtection="1">
      <alignment horizontal="right" vertical="center"/>
    </xf>
    <xf numFmtId="168" fontId="52" fillId="15" borderId="60" xfId="0" applyNumberFormat="1" applyFont="1" applyFill="1" applyBorder="1" applyAlignment="1" applyProtection="1">
      <alignment horizontal="right" vertical="center"/>
    </xf>
    <xf numFmtId="168" fontId="52" fillId="20" borderId="46" xfId="0" applyNumberFormat="1" applyFont="1" applyFill="1" applyBorder="1" applyAlignment="1" applyProtection="1">
      <alignment horizontal="right" vertical="center"/>
    </xf>
    <xf numFmtId="168" fontId="53" fillId="9" borderId="48" xfId="0" applyNumberFormat="1" applyFont="1" applyFill="1" applyBorder="1" applyAlignment="1" applyProtection="1">
      <alignment horizontal="right" vertical="center"/>
      <protection locked="0"/>
    </xf>
    <xf numFmtId="168" fontId="52" fillId="15" borderId="54" xfId="0" applyNumberFormat="1" applyFont="1" applyFill="1" applyBorder="1" applyAlignment="1" applyProtection="1">
      <alignment horizontal="right" vertical="center"/>
      <protection locked="0"/>
    </xf>
    <xf numFmtId="168" fontId="52" fillId="20" borderId="52" xfId="0" applyNumberFormat="1" applyFont="1" applyFill="1" applyBorder="1" applyAlignment="1" applyProtection="1">
      <alignment horizontal="right" vertical="center"/>
      <protection locked="0"/>
    </xf>
    <xf numFmtId="168" fontId="52" fillId="15" borderId="52" xfId="0" applyNumberFormat="1" applyFont="1" applyFill="1" applyBorder="1" applyAlignment="1" applyProtection="1">
      <alignment horizontal="right" vertical="center"/>
      <protection locked="0"/>
    </xf>
    <xf numFmtId="168" fontId="52" fillId="20" borderId="56" xfId="0" applyNumberFormat="1" applyFont="1" applyFill="1" applyBorder="1" applyAlignment="1" applyProtection="1">
      <alignment horizontal="right" vertical="center"/>
      <protection locked="0"/>
    </xf>
    <xf numFmtId="168" fontId="52" fillId="15" borderId="58" xfId="0" applyNumberFormat="1" applyFont="1" applyFill="1" applyBorder="1" applyAlignment="1" applyProtection="1">
      <alignment horizontal="right" vertical="center"/>
      <protection locked="0"/>
    </xf>
    <xf numFmtId="168" fontId="52" fillId="15" borderId="44" xfId="0" applyNumberFormat="1" applyFont="1" applyFill="1" applyBorder="1" applyAlignment="1" applyProtection="1">
      <alignment horizontal="right" vertical="center"/>
      <protection locked="0"/>
    </xf>
    <xf numFmtId="168" fontId="52" fillId="20" borderId="54" xfId="0" applyNumberFormat="1" applyFont="1" applyFill="1" applyBorder="1" applyAlignment="1" applyProtection="1">
      <alignment horizontal="right" vertical="center"/>
      <protection locked="0"/>
    </xf>
    <xf numFmtId="168" fontId="54" fillId="15" borderId="52" xfId="0" applyNumberFormat="1" applyFont="1" applyFill="1" applyBorder="1" applyAlignment="1" applyProtection="1">
      <alignment horizontal="right" vertical="center"/>
      <protection locked="0"/>
    </xf>
    <xf numFmtId="168" fontId="54" fillId="20" borderId="52" xfId="0" applyNumberFormat="1" applyFont="1" applyFill="1" applyBorder="1" applyAlignment="1" applyProtection="1">
      <alignment horizontal="right" vertical="center"/>
      <protection locked="0"/>
    </xf>
    <xf numFmtId="168" fontId="54" fillId="20" borderId="56" xfId="0" applyNumberFormat="1" applyFont="1" applyFill="1" applyBorder="1" applyAlignment="1" applyProtection="1">
      <alignment horizontal="right" vertical="center"/>
      <protection locked="0"/>
    </xf>
    <xf numFmtId="168" fontId="54" fillId="15" borderId="60" xfId="0" applyNumberFormat="1" applyFont="1" applyFill="1" applyBorder="1" applyAlignment="1" applyProtection="1">
      <alignment horizontal="right" vertical="center"/>
      <protection locked="0"/>
    </xf>
    <xf numFmtId="168" fontId="54" fillId="15" borderId="62" xfId="0" applyNumberFormat="1" applyFont="1" applyFill="1" applyBorder="1" applyAlignment="1" applyProtection="1">
      <alignment horizontal="right" vertical="center"/>
      <protection locked="0"/>
    </xf>
    <xf numFmtId="168" fontId="54" fillId="20" borderId="54" xfId="0" applyNumberFormat="1" applyFont="1" applyFill="1" applyBorder="1" applyAlignment="1" applyProtection="1">
      <alignment horizontal="right" vertical="center"/>
      <protection locked="0"/>
    </xf>
    <xf numFmtId="43" fontId="50" fillId="23" borderId="46" xfId="0" applyNumberFormat="1" applyFont="1" applyFill="1" applyBorder="1" applyAlignment="1">
      <alignment horizontal="center" vertical="center"/>
    </xf>
    <xf numFmtId="43" fontId="51" fillId="6" borderId="48" xfId="0" applyNumberFormat="1" applyFont="1" applyFill="1" applyBorder="1" applyAlignment="1">
      <alignment vertical="center"/>
    </xf>
    <xf numFmtId="168" fontId="55" fillId="12" borderId="50" xfId="0" applyNumberFormat="1" applyFont="1" applyFill="1" applyBorder="1" applyAlignment="1" applyProtection="1">
      <alignment vertical="center"/>
    </xf>
    <xf numFmtId="168" fontId="55" fillId="24" borderId="56" xfId="0" applyNumberFormat="1" applyFont="1" applyFill="1" applyBorder="1" applyAlignment="1" applyProtection="1">
      <alignment vertical="center"/>
    </xf>
    <xf numFmtId="168" fontId="55" fillId="12" borderId="60" xfId="0" applyNumberFormat="1" applyFont="1" applyFill="1" applyBorder="1" applyAlignment="1" applyProtection="1">
      <alignment vertical="center"/>
    </xf>
    <xf numFmtId="168" fontId="55" fillId="24" borderId="46" xfId="0" applyNumberFormat="1" applyFont="1" applyFill="1" applyBorder="1" applyAlignment="1" applyProtection="1">
      <alignment vertical="center"/>
    </xf>
    <xf numFmtId="168" fontId="56" fillId="6" borderId="48" xfId="0" applyNumberFormat="1" applyFont="1" applyFill="1" applyBorder="1" applyAlignment="1">
      <alignment vertical="center"/>
    </xf>
    <xf numFmtId="168" fontId="55" fillId="12" borderId="54" xfId="0" applyNumberFormat="1" applyFont="1" applyFill="1" applyBorder="1" applyAlignment="1">
      <alignment vertical="center"/>
    </xf>
    <xf numFmtId="168" fontId="55" fillId="24" borderId="52" xfId="0" applyNumberFormat="1" applyFont="1" applyFill="1" applyBorder="1" applyAlignment="1">
      <alignment vertical="center"/>
    </xf>
    <xf numFmtId="168" fontId="55" fillId="12" borderId="52" xfId="0" applyNumberFormat="1" applyFont="1" applyFill="1" applyBorder="1" applyAlignment="1">
      <alignment vertical="center"/>
    </xf>
    <xf numFmtId="168" fontId="55" fillId="24" borderId="56" xfId="0" applyNumberFormat="1" applyFont="1" applyFill="1" applyBorder="1" applyAlignment="1">
      <alignment vertical="center"/>
    </xf>
    <xf numFmtId="168" fontId="55" fillId="12" borderId="58" xfId="0" applyNumberFormat="1" applyFont="1" applyFill="1" applyBorder="1" applyAlignment="1">
      <alignment vertical="center"/>
    </xf>
    <xf numFmtId="168" fontId="55" fillId="12" borderId="44" xfId="0" applyNumberFormat="1" applyFont="1" applyFill="1" applyBorder="1" applyAlignment="1">
      <alignment vertical="center"/>
    </xf>
    <xf numFmtId="168" fontId="55" fillId="24" borderId="54" xfId="0" applyNumberFormat="1" applyFont="1" applyFill="1" applyBorder="1" applyAlignment="1">
      <alignment vertical="center"/>
    </xf>
    <xf numFmtId="168" fontId="48" fillId="12" borderId="52" xfId="0" applyNumberFormat="1" applyFont="1" applyFill="1" applyBorder="1" applyAlignment="1">
      <alignment vertical="center"/>
    </xf>
    <xf numFmtId="168" fontId="48" fillId="24" borderId="52" xfId="0" applyNumberFormat="1" applyFont="1" applyFill="1" applyBorder="1" applyAlignment="1">
      <alignment vertical="center"/>
    </xf>
    <xf numFmtId="168" fontId="48" fillId="24" borderId="56" xfId="0" applyNumberFormat="1" applyFont="1" applyFill="1" applyBorder="1" applyAlignment="1">
      <alignment vertical="center"/>
    </xf>
    <xf numFmtId="168" fontId="48" fillId="12" borderId="60" xfId="0" applyNumberFormat="1" applyFont="1" applyFill="1" applyBorder="1" applyAlignment="1">
      <alignment vertical="center"/>
    </xf>
    <xf numFmtId="168" fontId="48" fillId="12" borderId="62" xfId="0" applyNumberFormat="1" applyFont="1" applyFill="1" applyBorder="1" applyAlignment="1">
      <alignment vertical="center"/>
    </xf>
    <xf numFmtId="168" fontId="48" fillId="24" borderId="54" xfId="0" applyNumberFormat="1" applyFont="1" applyFill="1" applyBorder="1" applyAlignment="1">
      <alignment vertical="center"/>
    </xf>
    <xf numFmtId="166" fontId="57" fillId="3" borderId="20" xfId="0" applyNumberFormat="1" applyFont="1" applyFill="1" applyBorder="1" applyAlignment="1" applyProtection="1">
      <alignment horizontal="center" vertical="center"/>
      <protection locked="0"/>
    </xf>
    <xf numFmtId="166" fontId="57" fillId="26" borderId="25" xfId="0" applyNumberFormat="1" applyFont="1" applyFill="1" applyBorder="1" applyAlignment="1" applyProtection="1">
      <alignment horizontal="center" vertical="center"/>
      <protection locked="0"/>
    </xf>
    <xf numFmtId="166" fontId="57" fillId="3" borderId="27" xfId="0" applyNumberFormat="1" applyFont="1" applyFill="1" applyBorder="1" applyAlignment="1" applyProtection="1">
      <alignment horizontal="center" vertical="center"/>
      <protection locked="0"/>
    </xf>
    <xf numFmtId="166" fontId="57" fillId="26" borderId="16" xfId="0" applyNumberFormat="1" applyFont="1" applyFill="1" applyBorder="1" applyAlignment="1" applyProtection="1">
      <alignment horizontal="center" vertical="center"/>
      <protection locked="0"/>
    </xf>
    <xf numFmtId="166" fontId="58" fillId="3" borderId="0" xfId="0" applyNumberFormat="1" applyFont="1" applyFill="1" applyBorder="1" applyAlignment="1" applyProtection="1">
      <alignment horizontal="center" vertical="center"/>
      <protection locked="0"/>
    </xf>
    <xf numFmtId="166" fontId="58" fillId="3" borderId="7" xfId="0" applyNumberFormat="1" applyFont="1" applyFill="1" applyBorder="1" applyAlignment="1" applyProtection="1">
      <alignment horizontal="center" vertical="center"/>
      <protection locked="0"/>
    </xf>
    <xf numFmtId="166" fontId="58" fillId="26" borderId="2" xfId="0" applyNumberFormat="1" applyFont="1" applyFill="1" applyBorder="1" applyAlignment="1" applyProtection="1">
      <alignment horizontal="center" vertical="center"/>
      <protection locked="0"/>
    </xf>
    <xf numFmtId="166" fontId="58" fillId="3" borderId="2" xfId="0" applyNumberFormat="1" applyFont="1" applyFill="1" applyBorder="1" applyAlignment="1" applyProtection="1">
      <alignment horizontal="center" vertical="center"/>
      <protection locked="0"/>
    </xf>
    <xf numFmtId="166" fontId="58" fillId="26" borderId="25" xfId="0" applyNumberFormat="1" applyFont="1" applyFill="1" applyBorder="1" applyAlignment="1" applyProtection="1">
      <alignment horizontal="center" vertical="center"/>
      <protection locked="0"/>
    </xf>
    <xf numFmtId="166" fontId="58" fillId="3" borderId="6" xfId="0" applyNumberFormat="1" applyFont="1" applyFill="1" applyBorder="1" applyAlignment="1" applyProtection="1">
      <alignment horizontal="center" vertical="center"/>
      <protection locked="0"/>
    </xf>
    <xf numFmtId="166" fontId="58" fillId="3" borderId="23" xfId="0" applyNumberFormat="1" applyFont="1" applyFill="1" applyBorder="1" applyAlignment="1" applyProtection="1">
      <alignment horizontal="center" vertical="center"/>
      <protection locked="0"/>
    </xf>
    <xf numFmtId="166" fontId="58" fillId="26" borderId="7" xfId="0" applyNumberFormat="1" applyFont="1" applyFill="1" applyBorder="1" applyAlignment="1" applyProtection="1">
      <alignment horizontal="center" vertical="center"/>
      <protection locked="0"/>
    </xf>
    <xf numFmtId="166" fontId="58" fillId="3" borderId="27" xfId="0" applyNumberFormat="1" applyFont="1" applyFill="1" applyBorder="1" applyAlignment="1" applyProtection="1">
      <alignment horizontal="center" vertical="center"/>
      <protection locked="0"/>
    </xf>
    <xf numFmtId="166" fontId="58" fillId="3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169" fontId="33" fillId="11" borderId="51" xfId="0" applyNumberFormat="1" applyFont="1" applyFill="1" applyBorder="1" applyAlignment="1" applyProtection="1">
      <alignment vertical="center"/>
    </xf>
    <xf numFmtId="169" fontId="47" fillId="25" borderId="57" xfId="0" applyNumberFormat="1" applyFont="1" applyFill="1" applyBorder="1" applyAlignment="1" applyProtection="1">
      <alignment vertical="center"/>
    </xf>
    <xf numFmtId="169" fontId="33" fillId="11" borderId="61" xfId="0" applyNumberFormat="1" applyFont="1" applyFill="1" applyBorder="1" applyAlignment="1" applyProtection="1">
      <alignment vertical="center"/>
    </xf>
    <xf numFmtId="169" fontId="47" fillId="25" borderId="47" xfId="0" applyNumberFormat="1" applyFont="1" applyFill="1" applyBorder="1" applyAlignment="1" applyProtection="1">
      <alignment vertical="center"/>
    </xf>
    <xf numFmtId="169" fontId="24" fillId="5" borderId="49" xfId="0" applyNumberFormat="1" applyFont="1" applyFill="1" applyBorder="1" applyAlignment="1">
      <alignment vertical="center"/>
    </xf>
    <xf numFmtId="169" fontId="33" fillId="11" borderId="55" xfId="0" applyNumberFormat="1" applyFont="1" applyFill="1" applyBorder="1" applyAlignment="1">
      <alignment vertical="center"/>
    </xf>
    <xf numFmtId="169" fontId="33" fillId="25" borderId="53" xfId="0" applyNumberFormat="1" applyFont="1" applyFill="1" applyBorder="1" applyAlignment="1">
      <alignment vertical="center"/>
    </xf>
    <xf numFmtId="169" fontId="33" fillId="11" borderId="53" xfId="0" applyNumberFormat="1" applyFont="1" applyFill="1" applyBorder="1" applyAlignment="1">
      <alignment vertical="center"/>
    </xf>
    <xf numFmtId="169" fontId="33" fillId="25" borderId="57" xfId="0" applyNumberFormat="1" applyFont="1" applyFill="1" applyBorder="1" applyAlignment="1">
      <alignment vertical="center"/>
    </xf>
    <xf numFmtId="169" fontId="33" fillId="11" borderId="59" xfId="0" applyNumberFormat="1" applyFont="1" applyFill="1" applyBorder="1" applyAlignment="1">
      <alignment vertical="center"/>
    </xf>
    <xf numFmtId="169" fontId="33" fillId="11" borderId="45" xfId="0" applyNumberFormat="1" applyFont="1" applyFill="1" applyBorder="1" applyAlignment="1">
      <alignment vertical="center"/>
    </xf>
    <xf numFmtId="169" fontId="33" fillId="25" borderId="55" xfId="0" applyNumberFormat="1" applyFont="1" applyFill="1" applyBorder="1" applyAlignment="1">
      <alignment vertical="center"/>
    </xf>
    <xf numFmtId="169" fontId="30" fillId="11" borderId="53" xfId="0" applyNumberFormat="1" applyFont="1" applyFill="1" applyBorder="1" applyAlignment="1">
      <alignment vertical="center"/>
    </xf>
    <xf numFmtId="169" fontId="30" fillId="25" borderId="53" xfId="0" applyNumberFormat="1" applyFont="1" applyFill="1" applyBorder="1" applyAlignment="1">
      <alignment vertical="center"/>
    </xf>
    <xf numFmtId="169" fontId="30" fillId="25" borderId="57" xfId="0" applyNumberFormat="1" applyFont="1" applyFill="1" applyBorder="1" applyAlignment="1">
      <alignment vertical="center"/>
    </xf>
    <xf numFmtId="169" fontId="30" fillId="11" borderId="61" xfId="0" applyNumberFormat="1" applyFont="1" applyFill="1" applyBorder="1" applyAlignment="1">
      <alignment vertical="center"/>
    </xf>
    <xf numFmtId="169" fontId="30" fillId="11" borderId="63" xfId="0" applyNumberFormat="1" applyFont="1" applyFill="1" applyBorder="1" applyAlignment="1">
      <alignment vertical="center"/>
    </xf>
    <xf numFmtId="169" fontId="30" fillId="25" borderId="55" xfId="0" applyNumberFormat="1" applyFont="1" applyFill="1" applyBorder="1" applyAlignment="1">
      <alignment vertical="center"/>
    </xf>
    <xf numFmtId="0" fontId="62" fillId="0" borderId="0" xfId="0" applyFont="1" applyAlignment="1">
      <alignment horizontal="center" vertical="center"/>
    </xf>
    <xf numFmtId="170" fontId="7" fillId="0" borderId="0" xfId="0" applyNumberFormat="1" applyFont="1" applyAlignment="1">
      <alignment horizontal="right" vertical="center"/>
    </xf>
    <xf numFmtId="0" fontId="6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0" fontId="7" fillId="38" borderId="105" xfId="0" applyNumberFormat="1" applyFont="1" applyFill="1" applyBorder="1" applyAlignment="1">
      <alignment horizontal="right" vertical="center"/>
    </xf>
    <xf numFmtId="170" fontId="7" fillId="40" borderId="105" xfId="0" applyNumberFormat="1" applyFont="1" applyFill="1" applyBorder="1" applyAlignment="1">
      <alignment horizontal="right" vertical="center"/>
    </xf>
    <xf numFmtId="170" fontId="7" fillId="39" borderId="107" xfId="0" applyNumberFormat="1" applyFont="1" applyFill="1" applyBorder="1" applyAlignment="1">
      <alignment horizontal="right" vertical="center"/>
    </xf>
    <xf numFmtId="170" fontId="7" fillId="44" borderId="106" xfId="0" applyNumberFormat="1" applyFont="1" applyFill="1" applyBorder="1" applyAlignment="1">
      <alignment horizontal="right" vertical="center"/>
    </xf>
    <xf numFmtId="170" fontId="7" fillId="45" borderId="106" xfId="0" applyNumberFormat="1" applyFont="1" applyFill="1" applyBorder="1" applyAlignment="1">
      <alignment horizontal="right" vertical="center"/>
    </xf>
    <xf numFmtId="170" fontId="7" fillId="42" borderId="108" xfId="0" applyNumberFormat="1" applyFont="1" applyFill="1" applyBorder="1" applyAlignment="1">
      <alignment horizontal="right" vertical="center"/>
    </xf>
    <xf numFmtId="170" fontId="7" fillId="41" borderId="108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0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60" fillId="38" borderId="0" xfId="0" applyFont="1" applyFill="1" applyAlignment="1">
      <alignment vertical="center"/>
    </xf>
    <xf numFmtId="0" fontId="60" fillId="40" borderId="0" xfId="0" applyFont="1" applyFill="1" applyAlignment="1">
      <alignment vertical="center"/>
    </xf>
    <xf numFmtId="0" fontId="60" fillId="39" borderId="0" xfId="0" applyFont="1" applyFill="1" applyAlignment="1">
      <alignment vertical="center"/>
    </xf>
    <xf numFmtId="0" fontId="60" fillId="43" borderId="0" xfId="0" applyFont="1" applyFill="1" applyAlignment="1">
      <alignment vertical="center"/>
    </xf>
    <xf numFmtId="170" fontId="8" fillId="43" borderId="104" xfId="0" applyNumberFormat="1" applyFont="1" applyFill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2" fillId="36" borderId="95" xfId="0" applyFont="1" applyFill="1" applyBorder="1" applyAlignment="1">
      <alignment horizontal="center" vertical="center" wrapText="1"/>
    </xf>
    <xf numFmtId="0" fontId="12" fillId="36" borderId="96" xfId="0" applyFont="1" applyFill="1" applyBorder="1" applyAlignment="1">
      <alignment horizontal="center" vertical="center" wrapText="1"/>
    </xf>
    <xf numFmtId="41" fontId="49" fillId="32" borderId="42" xfId="0" applyNumberFormat="1" applyFont="1" applyFill="1" applyBorder="1" applyAlignment="1">
      <alignment horizontal="center" vertical="center"/>
    </xf>
    <xf numFmtId="41" fontId="49" fillId="32" borderId="43" xfId="0" applyNumberFormat="1" applyFont="1" applyFill="1" applyBorder="1" applyAlignment="1">
      <alignment horizontal="center" vertical="center"/>
    </xf>
    <xf numFmtId="43" fontId="49" fillId="10" borderId="1" xfId="0" applyNumberFormat="1" applyFont="1" applyFill="1" applyBorder="1" applyAlignment="1">
      <alignment horizontal="center" vertical="center"/>
    </xf>
    <xf numFmtId="43" fontId="49" fillId="10" borderId="12" xfId="0" applyNumberFormat="1" applyFont="1" applyFill="1" applyBorder="1" applyAlignment="1">
      <alignment horizontal="center" vertical="center"/>
    </xf>
    <xf numFmtId="43" fontId="49" fillId="10" borderId="0" xfId="0" applyNumberFormat="1" applyFont="1" applyFill="1" applyBorder="1" applyAlignment="1">
      <alignment horizontal="center" vertical="center"/>
    </xf>
    <xf numFmtId="43" fontId="49" fillId="10" borderId="13" xfId="0" applyNumberFormat="1" applyFont="1" applyFill="1" applyBorder="1" applyAlignment="1">
      <alignment horizontal="center" vertical="center"/>
    </xf>
    <xf numFmtId="43" fontId="49" fillId="33" borderId="64" xfId="0" applyNumberFormat="1" applyFont="1" applyFill="1" applyBorder="1" applyAlignment="1">
      <alignment horizontal="center" vertical="center"/>
    </xf>
    <xf numFmtId="43" fontId="49" fillId="33" borderId="65" xfId="0" applyNumberFormat="1" applyFont="1" applyFill="1" applyBorder="1" applyAlignment="1">
      <alignment horizontal="center" vertical="center"/>
    </xf>
    <xf numFmtId="0" fontId="15" fillId="35" borderId="75" xfId="0" applyFont="1" applyFill="1" applyBorder="1" applyAlignment="1">
      <alignment horizontal="center" vertical="center" wrapText="1"/>
    </xf>
    <xf numFmtId="0" fontId="15" fillId="35" borderId="76" xfId="0" applyFont="1" applyFill="1" applyBorder="1" applyAlignment="1">
      <alignment horizontal="center" vertical="center" wrapText="1"/>
    </xf>
    <xf numFmtId="0" fontId="12" fillId="29" borderId="1" xfId="0" applyFont="1" applyFill="1" applyBorder="1" applyAlignment="1">
      <alignment horizontal="center" vertical="center" wrapText="1"/>
    </xf>
    <xf numFmtId="0" fontId="12" fillId="29" borderId="0" xfId="0" applyFont="1" applyFill="1" applyBorder="1" applyAlignment="1">
      <alignment horizontal="center" vertical="center" wrapText="1"/>
    </xf>
    <xf numFmtId="0" fontId="12" fillId="29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38" fillId="34" borderId="4" xfId="0" applyNumberFormat="1" applyFont="1" applyFill="1" applyBorder="1" applyAlignment="1">
      <alignment horizontal="center" vertical="center" textRotation="90"/>
    </xf>
    <xf numFmtId="0" fontId="38" fillId="34" borderId="5" xfId="0" applyNumberFormat="1" applyFont="1" applyFill="1" applyBorder="1" applyAlignment="1">
      <alignment horizontal="center" vertical="center" textRotation="90"/>
    </xf>
    <xf numFmtId="0" fontId="38" fillId="34" borderId="15" xfId="0" applyNumberFormat="1" applyFont="1" applyFill="1" applyBorder="1" applyAlignment="1">
      <alignment horizontal="center" vertical="center" textRotation="90"/>
    </xf>
    <xf numFmtId="0" fontId="11" fillId="37" borderId="85" xfId="0" applyFont="1" applyFill="1" applyBorder="1" applyAlignment="1" applyProtection="1">
      <alignment horizontal="left" vertical="center"/>
      <protection locked="0"/>
    </xf>
    <xf numFmtId="0" fontId="11" fillId="37" borderId="26" xfId="0" applyFont="1" applyFill="1" applyBorder="1" applyAlignment="1" applyProtection="1">
      <alignment horizontal="left" vertical="center"/>
      <protection locked="0"/>
    </xf>
    <xf numFmtId="0" fontId="11" fillId="37" borderId="86" xfId="0" applyFont="1" applyFill="1" applyBorder="1" applyAlignment="1" applyProtection="1">
      <alignment horizontal="left" vertical="center"/>
      <protection locked="0"/>
    </xf>
    <xf numFmtId="0" fontId="11" fillId="0" borderId="91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92" xfId="0" applyFont="1" applyBorder="1" applyAlignment="1" applyProtection="1">
      <alignment horizontal="left" vertical="center"/>
      <protection locked="0"/>
    </xf>
    <xf numFmtId="0" fontId="13" fillId="17" borderId="100" xfId="0" applyNumberFormat="1" applyFont="1" applyFill="1" applyBorder="1" applyAlignment="1" applyProtection="1">
      <alignment horizontal="center" vertical="center"/>
    </xf>
    <xf numFmtId="0" fontId="13" fillId="17" borderId="99" xfId="0" applyNumberFormat="1" applyFont="1" applyFill="1" applyBorder="1" applyAlignment="1" applyProtection="1">
      <alignment horizontal="center" vertical="center"/>
    </xf>
    <xf numFmtId="0" fontId="13" fillId="19" borderId="102" xfId="0" applyNumberFormat="1" applyFont="1" applyFill="1" applyBorder="1" applyAlignment="1" applyProtection="1">
      <alignment horizontal="center" vertical="center"/>
    </xf>
    <xf numFmtId="0" fontId="13" fillId="19" borderId="101" xfId="0" applyNumberFormat="1" applyFont="1" applyFill="1" applyBorder="1" applyAlignment="1" applyProtection="1">
      <alignment horizontal="center" vertical="center"/>
    </xf>
    <xf numFmtId="0" fontId="13" fillId="17" borderId="98" xfId="0" applyNumberFormat="1" applyFont="1" applyFill="1" applyBorder="1" applyAlignment="1" applyProtection="1">
      <alignment horizontal="center" vertical="center"/>
    </xf>
    <xf numFmtId="0" fontId="13" fillId="17" borderId="102" xfId="0" applyNumberFormat="1" applyFont="1" applyFill="1" applyBorder="1" applyAlignment="1" applyProtection="1">
      <alignment horizontal="center" vertical="center"/>
    </xf>
    <xf numFmtId="0" fontId="13" fillId="17" borderId="103" xfId="0" applyNumberFormat="1" applyFont="1" applyFill="1" applyBorder="1" applyAlignment="1" applyProtection="1">
      <alignment horizontal="center" vertical="center"/>
    </xf>
    <xf numFmtId="0" fontId="13" fillId="19" borderId="98" xfId="0" applyNumberFormat="1" applyFont="1" applyFill="1" applyBorder="1" applyAlignment="1" applyProtection="1">
      <alignment horizontal="center" vertical="center"/>
    </xf>
    <xf numFmtId="0" fontId="13" fillId="17" borderId="101" xfId="0" applyNumberFormat="1" applyFont="1" applyFill="1" applyBorder="1" applyAlignment="1" applyProtection="1">
      <alignment horizontal="center" vertical="center"/>
    </xf>
    <xf numFmtId="0" fontId="13" fillId="19" borderId="103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15" fillId="35" borderId="8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3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1" fillId="37" borderId="81" xfId="0" applyFont="1" applyFill="1" applyBorder="1" applyAlignment="1" applyProtection="1">
      <alignment horizontal="left" vertical="center"/>
      <protection locked="0"/>
    </xf>
    <xf numFmtId="0" fontId="11" fillId="37" borderId="22" xfId="0" applyFont="1" applyFill="1" applyBorder="1" applyAlignment="1" applyProtection="1">
      <alignment horizontal="left" vertical="center"/>
      <protection locked="0"/>
    </xf>
    <xf numFmtId="0" fontId="11" fillId="37" borderId="82" xfId="0" applyFont="1" applyFill="1" applyBorder="1" applyAlignment="1" applyProtection="1">
      <alignment horizontal="left" vertical="center"/>
      <protection locked="0"/>
    </xf>
    <xf numFmtId="164" fontId="40" fillId="3" borderId="19" xfId="0" applyNumberFormat="1" applyFont="1" applyFill="1" applyBorder="1" applyAlignment="1" applyProtection="1">
      <alignment horizontal="center" vertical="center" textRotation="90" wrapText="1"/>
    </xf>
    <xf numFmtId="164" fontId="40" fillId="3" borderId="0" xfId="0" applyNumberFormat="1" applyFont="1" applyFill="1" applyBorder="1" applyAlignment="1" applyProtection="1">
      <alignment horizontal="center" vertical="center" textRotation="90" wrapText="1"/>
    </xf>
    <xf numFmtId="164" fontId="40" fillId="3" borderId="15" xfId="0" applyNumberFormat="1" applyFont="1" applyFill="1" applyBorder="1" applyAlignment="1" applyProtection="1">
      <alignment horizontal="center" vertical="center" textRotation="90" wrapText="1"/>
    </xf>
    <xf numFmtId="0" fontId="81" fillId="0" borderId="77" xfId="0" applyFont="1" applyBorder="1" applyAlignment="1" applyProtection="1">
      <alignment horizontal="left" vertical="center"/>
      <protection locked="0"/>
    </xf>
    <xf numFmtId="0" fontId="81" fillId="0" borderId="21" xfId="0" applyFont="1" applyBorder="1" applyAlignment="1" applyProtection="1">
      <alignment horizontal="left" vertical="center"/>
      <protection locked="0"/>
    </xf>
    <xf numFmtId="0" fontId="81" fillId="0" borderId="78" xfId="0" applyFont="1" applyBorder="1" applyAlignment="1" applyProtection="1">
      <alignment horizontal="left" vertical="center"/>
      <protection locked="0"/>
    </xf>
    <xf numFmtId="0" fontId="62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17" fillId="4" borderId="0" xfId="0" applyFont="1" applyFill="1" applyAlignment="1">
      <alignment horizontal="left" vertical="top" wrapText="1"/>
    </xf>
    <xf numFmtId="0" fontId="17" fillId="4" borderId="14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170" fontId="68" fillId="0" borderId="0" xfId="0" applyNumberFormat="1" applyFont="1" applyFill="1" applyAlignment="1">
      <alignment horizontal="left" vertical="center"/>
    </xf>
    <xf numFmtId="170" fontId="86" fillId="0" borderId="0" xfId="0" applyNumberFormat="1" applyFont="1" applyFill="1" applyAlignment="1">
      <alignment horizontal="left" vertical="center"/>
    </xf>
    <xf numFmtId="165" fontId="90" fillId="17" borderId="7" xfId="0" applyNumberFormat="1" applyFont="1" applyFill="1" applyBorder="1" applyAlignment="1" applyProtection="1">
      <alignment vertical="center"/>
      <protection locked="0"/>
    </xf>
    <xf numFmtId="165" fontId="90" fillId="19" borderId="2" xfId="0" applyNumberFormat="1" applyFont="1" applyFill="1" applyBorder="1" applyAlignment="1" applyProtection="1">
      <alignment vertical="center"/>
      <protection locked="0"/>
    </xf>
    <xf numFmtId="165" fontId="90" fillId="17" borderId="2" xfId="0" applyNumberFormat="1" applyFont="1" applyFill="1" applyBorder="1" applyAlignment="1" applyProtection="1">
      <alignment vertical="center"/>
      <protection locked="0"/>
    </xf>
    <xf numFmtId="165" fontId="90" fillId="19" borderId="25" xfId="0" applyNumberFormat="1" applyFont="1" applyFill="1" applyBorder="1" applyAlignment="1" applyProtection="1">
      <alignment vertical="center"/>
      <protection locked="0"/>
    </xf>
    <xf numFmtId="165" fontId="90" fillId="17" borderId="6" xfId="0" applyNumberFormat="1" applyFont="1" applyFill="1" applyBorder="1" applyAlignment="1" applyProtection="1">
      <alignment vertical="center"/>
      <protection locked="0"/>
    </xf>
    <xf numFmtId="165" fontId="90" fillId="17" borderId="23" xfId="0" applyNumberFormat="1" applyFont="1" applyFill="1" applyBorder="1" applyAlignment="1" applyProtection="1">
      <alignment vertical="center"/>
      <protection locked="0"/>
    </xf>
    <xf numFmtId="165" fontId="90" fillId="19" borderId="7" xfId="0" applyNumberFormat="1" applyFont="1" applyFill="1" applyBorder="1" applyAlignment="1" applyProtection="1">
      <alignment vertical="center"/>
      <protection locked="0"/>
    </xf>
    <xf numFmtId="164" fontId="91" fillId="17" borderId="2" xfId="0" applyNumberFormat="1" applyFont="1" applyFill="1" applyBorder="1" applyAlignment="1" applyProtection="1">
      <alignment vertical="center"/>
      <protection locked="0"/>
    </xf>
    <xf numFmtId="164" fontId="91" fillId="19" borderId="2" xfId="0" applyNumberFormat="1" applyFont="1" applyFill="1" applyBorder="1" applyAlignment="1" applyProtection="1">
      <alignment vertical="center"/>
      <protection locked="0"/>
    </xf>
    <xf numFmtId="164" fontId="91" fillId="19" borderId="25" xfId="0" applyNumberFormat="1" applyFont="1" applyFill="1" applyBorder="1" applyAlignment="1" applyProtection="1">
      <alignment vertical="center"/>
      <protection locked="0"/>
    </xf>
    <xf numFmtId="164" fontId="91" fillId="17" borderId="27" xfId="0" applyNumberFormat="1" applyFont="1" applyFill="1" applyBorder="1" applyAlignment="1" applyProtection="1">
      <alignment vertical="center"/>
      <protection locked="0"/>
    </xf>
    <xf numFmtId="164" fontId="91" fillId="17" borderId="29" xfId="0" applyNumberFormat="1" applyFont="1" applyFill="1" applyBorder="1" applyAlignment="1" applyProtection="1">
      <alignment vertical="center"/>
      <protection locked="0"/>
    </xf>
    <xf numFmtId="165" fontId="91" fillId="19" borderId="7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7">
    <dxf>
      <fill>
        <patternFill>
          <bgColor rgb="FFAAE6FF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ill>
        <patternFill>
          <bgColor rgb="FFB9FFCD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ill>
        <patternFill>
          <bgColor rgb="FFC3FF96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F5FF96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E696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A5C3FF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ill>
        <patternFill>
          <bgColor rgb="FFFFC8AA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C3FF96"/>
      <color rgb="FFF5FF8C"/>
      <color rgb="FFFFE696"/>
      <color rgb="FFFFC8AA"/>
      <color rgb="FF0000FF"/>
      <color rgb="FFB9FFCD"/>
      <color rgb="FFFF6600"/>
      <color rgb="FFAAE6FF"/>
      <color rgb="FFA5C3FF"/>
      <color rgb="FFAA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25"/>
  <sheetViews>
    <sheetView tabSelected="1" zoomScale="125" zoomScaleNormal="125" workbookViewId="0">
      <pane xSplit="3" ySplit="9" topLeftCell="D10" activePane="bottomRight" state="frozenSplit"/>
      <selection pane="topRight" activeCell="AA1" sqref="AA1"/>
      <selection pane="bottomLeft" activeCell="A29" sqref="A29"/>
      <selection pane="bottomRight" activeCell="U118" sqref="U118"/>
    </sheetView>
  </sheetViews>
  <sheetFormatPr defaultColWidth="8.85546875" defaultRowHeight="15"/>
  <cols>
    <col min="1" max="1" width="1.7109375" style="14" customWidth="1"/>
    <col min="2" max="2" width="4.42578125" style="3" customWidth="1"/>
    <col min="3" max="3" width="2" style="3" customWidth="1"/>
    <col min="4" max="4" width="6.42578125" style="1" customWidth="1"/>
    <col min="5" max="5" width="4.85546875" style="1" customWidth="1"/>
    <col min="6" max="6" width="6.42578125" style="2" customWidth="1"/>
    <col min="7" max="7" width="6" style="2" customWidth="1"/>
    <col min="8" max="8" width="5" style="2" customWidth="1"/>
    <col min="9" max="9" width="5.7109375" style="2" customWidth="1"/>
    <col min="10" max="10" width="1.85546875" style="2" customWidth="1"/>
    <col min="11" max="11" width="5.5703125" style="3" customWidth="1"/>
    <col min="12" max="12" width="11.7109375" style="3" customWidth="1"/>
    <col min="13" max="13" width="25.7109375" style="3" customWidth="1"/>
    <col min="14" max="14" width="2.7109375" style="211" customWidth="1"/>
    <col min="15" max="15" width="7.28515625" style="3" customWidth="1"/>
    <col min="16" max="19" width="8" style="3" customWidth="1"/>
    <col min="20" max="20" width="2.7109375" style="211" customWidth="1"/>
    <col min="21" max="21" width="9.140625" style="3" customWidth="1"/>
    <col min="22" max="22" width="2.7109375" style="211" customWidth="1"/>
    <col min="23" max="16384" width="8.85546875" style="3"/>
  </cols>
  <sheetData>
    <row r="1" spans="1:39" ht="20.100000000000001" customHeight="1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K1" s="281" t="s">
        <v>30</v>
      </c>
      <c r="L1" s="281"/>
      <c r="M1" s="281"/>
    </row>
    <row r="2" spans="1:39" ht="6" customHeight="1">
      <c r="A2" s="226"/>
      <c r="B2" s="226"/>
      <c r="C2" s="226"/>
      <c r="D2" s="226"/>
      <c r="E2" s="226"/>
      <c r="F2" s="226"/>
      <c r="G2" s="226"/>
      <c r="H2" s="226"/>
      <c r="I2" s="226"/>
      <c r="K2" s="281"/>
      <c r="L2" s="281"/>
      <c r="M2" s="281"/>
    </row>
    <row r="3" spans="1:39" s="4" customFormat="1" ht="14.1" customHeight="1">
      <c r="A3" s="227" t="s">
        <v>29</v>
      </c>
      <c r="B3" s="227"/>
      <c r="C3" s="227"/>
      <c r="D3" s="227"/>
      <c r="E3" s="227"/>
      <c r="F3" s="227"/>
      <c r="G3" s="227"/>
      <c r="H3" s="227"/>
      <c r="I3" s="227"/>
      <c r="J3" s="5"/>
      <c r="K3" s="281"/>
      <c r="L3" s="281"/>
      <c r="M3" s="281"/>
      <c r="N3" s="208"/>
      <c r="T3" s="208"/>
      <c r="V3" s="208"/>
    </row>
    <row r="4" spans="1:39" s="4" customFormat="1" ht="14.1" customHeight="1">
      <c r="A4" s="228" t="s">
        <v>23</v>
      </c>
      <c r="B4" s="228"/>
      <c r="C4" s="228"/>
      <c r="D4" s="228"/>
      <c r="E4" s="228"/>
      <c r="F4" s="228" t="s">
        <v>21</v>
      </c>
      <c r="G4" s="228"/>
      <c r="H4" s="228"/>
      <c r="I4" s="228"/>
      <c r="J4" s="5"/>
      <c r="K4" s="281"/>
      <c r="L4" s="281"/>
      <c r="M4" s="281"/>
      <c r="N4" s="208"/>
      <c r="T4" s="208"/>
      <c r="V4" s="208"/>
    </row>
    <row r="5" spans="1:39" s="4" customFormat="1" ht="14.1" customHeight="1">
      <c r="A5" s="229"/>
      <c r="B5" s="229"/>
      <c r="C5" s="229"/>
      <c r="D5" s="229"/>
      <c r="E5" s="229"/>
      <c r="F5" s="245" t="s">
        <v>24</v>
      </c>
      <c r="G5" s="245"/>
      <c r="H5" s="245"/>
      <c r="I5" s="245"/>
      <c r="J5" s="5"/>
      <c r="K5" s="281"/>
      <c r="L5" s="281"/>
      <c r="M5" s="281"/>
      <c r="N5" s="208"/>
      <c r="T5" s="208"/>
      <c r="V5" s="208"/>
    </row>
    <row r="6" spans="1:39" ht="6.95" customHeight="1" thickBot="1">
      <c r="F6" s="6"/>
      <c r="K6" s="282"/>
      <c r="L6" s="282"/>
      <c r="M6" s="282"/>
    </row>
    <row r="7" spans="1:39" ht="14.1" customHeight="1">
      <c r="B7" s="242" t="s">
        <v>65</v>
      </c>
      <c r="C7" s="242"/>
      <c r="D7" s="97" t="s">
        <v>26</v>
      </c>
      <c r="E7" s="232" t="s">
        <v>11</v>
      </c>
      <c r="F7" s="233"/>
      <c r="G7" s="238" t="s">
        <v>4</v>
      </c>
      <c r="H7" s="234" t="s">
        <v>10</v>
      </c>
      <c r="I7" s="235"/>
      <c r="J7" s="246" t="s">
        <v>35</v>
      </c>
      <c r="K7" s="230" t="s">
        <v>25</v>
      </c>
      <c r="L7" s="231"/>
      <c r="M7" s="76" t="s">
        <v>7</v>
      </c>
      <c r="O7" s="219"/>
      <c r="P7" s="280" t="s">
        <v>63</v>
      </c>
      <c r="Q7" s="280"/>
      <c r="R7" s="280" t="s">
        <v>64</v>
      </c>
      <c r="S7" s="280"/>
      <c r="T7" s="220"/>
      <c r="U7" s="219"/>
    </row>
    <row r="8" spans="1:39" ht="14.1" customHeight="1">
      <c r="B8" s="243"/>
      <c r="C8" s="243"/>
      <c r="D8" s="98" t="s">
        <v>1</v>
      </c>
      <c r="E8" s="119" t="s">
        <v>22</v>
      </c>
      <c r="F8" s="75" t="s">
        <v>9</v>
      </c>
      <c r="G8" s="239"/>
      <c r="H8" s="236"/>
      <c r="I8" s="237"/>
      <c r="J8" s="247"/>
      <c r="K8" s="240" t="s">
        <v>34</v>
      </c>
      <c r="L8" s="266" t="s">
        <v>27</v>
      </c>
      <c r="M8" s="268" t="s">
        <v>28</v>
      </c>
      <c r="O8" s="223" t="s">
        <v>36</v>
      </c>
      <c r="P8" s="224" t="s">
        <v>62</v>
      </c>
      <c r="Q8" s="223" t="s">
        <v>59</v>
      </c>
      <c r="R8" s="224" t="s">
        <v>60</v>
      </c>
      <c r="S8" s="223" t="s">
        <v>61</v>
      </c>
      <c r="T8" s="220"/>
      <c r="U8" s="221" t="s">
        <v>40</v>
      </c>
    </row>
    <row r="9" spans="1:39" ht="12" customHeight="1">
      <c r="B9" s="244"/>
      <c r="C9" s="244"/>
      <c r="D9" s="99" t="s">
        <v>2</v>
      </c>
      <c r="E9" s="120" t="s">
        <v>8</v>
      </c>
      <c r="F9" s="72" t="s">
        <v>3</v>
      </c>
      <c r="G9" s="73" t="s">
        <v>5</v>
      </c>
      <c r="H9" s="140" t="s">
        <v>6</v>
      </c>
      <c r="I9" s="74" t="s">
        <v>12</v>
      </c>
      <c r="J9" s="248"/>
      <c r="K9" s="241"/>
      <c r="L9" s="267"/>
      <c r="M9" s="269"/>
      <c r="O9" s="222" t="s">
        <v>39</v>
      </c>
      <c r="P9" s="222" t="s">
        <v>12</v>
      </c>
      <c r="Q9" s="222" t="s">
        <v>38</v>
      </c>
      <c r="R9" s="222" t="s">
        <v>12</v>
      </c>
      <c r="S9" s="222" t="s">
        <v>38</v>
      </c>
      <c r="T9" s="220"/>
      <c r="U9" s="221"/>
    </row>
    <row r="10" spans="1:39" ht="1.9" customHeight="1">
      <c r="B10" s="15"/>
      <c r="C10" s="15"/>
      <c r="D10" s="100"/>
      <c r="E10" s="121"/>
      <c r="F10" s="69"/>
      <c r="G10" s="70"/>
      <c r="H10" s="141"/>
      <c r="I10" s="71"/>
      <c r="J10" s="37"/>
      <c r="K10" s="20"/>
      <c r="L10" s="16"/>
      <c r="M10" s="21"/>
      <c r="O10" s="174"/>
      <c r="P10" s="174"/>
      <c r="Q10" s="175"/>
      <c r="R10" s="174"/>
      <c r="S10" s="175"/>
      <c r="U10" s="198"/>
    </row>
    <row r="11" spans="1:39" ht="16.350000000000001" customHeight="1">
      <c r="B11" s="273" t="s">
        <v>31</v>
      </c>
      <c r="C11" s="255">
        <v>1</v>
      </c>
      <c r="D11" s="101">
        <f>D45-D35</f>
        <v>-115024</v>
      </c>
      <c r="E11" s="122">
        <f>IFERROR(SUMIFS(E35:E44,$J35:$J44,1)/SUMIFS($J35:$J44,$J35:$J44,1),0)</f>
        <v>2.7006666666666668</v>
      </c>
      <c r="F11" s="89">
        <f t="shared" ref="F11:I11" si="0">IFERROR(SUMIFS(F35:F44,$J35:$J44,1)/SUMIFS($J35:$J44,$J35:$J44,1),0)</f>
        <v>91.711666666666659</v>
      </c>
      <c r="G11" s="90">
        <f t="shared" si="0"/>
        <v>33.981445107431092</v>
      </c>
      <c r="H11" s="142">
        <f t="shared" si="0"/>
        <v>9.1978218167294763</v>
      </c>
      <c r="I11" s="178">
        <f t="shared" si="0"/>
        <v>0.31636222056373614</v>
      </c>
      <c r="J11" s="160">
        <v>1</v>
      </c>
      <c r="K11" s="276" t="s">
        <v>54</v>
      </c>
      <c r="L11" s="277"/>
      <c r="M11" s="278"/>
      <c r="O11" s="196" t="s">
        <v>41</v>
      </c>
      <c r="P11" s="200">
        <f>1.125*(SUMIFS($I$11:$I$30,$J$11:$J$30,1)/(SUMIFS($J$11:$J$30,$J$11:$J$30,1,$I$11:$I$30,"&gt;0")))</f>
        <v>0.36234198169152404</v>
      </c>
      <c r="Q11" s="176"/>
      <c r="R11" s="200">
        <f>1.125*(SUMIFS($I$11:$I$30,$J$11:$J$30,2)/((SUMIFS($J$11:$J$30,$J$11:$J$30,2,$I$11:$I$30,"&gt;0"))/2))</f>
        <v>0.26031211480073707</v>
      </c>
      <c r="S11" s="176"/>
      <c r="U11" s="213" t="s">
        <v>47</v>
      </c>
    </row>
    <row r="12" spans="1:39" ht="16.350000000000001" customHeight="1">
      <c r="B12" s="274"/>
      <c r="C12" s="256"/>
      <c r="D12" s="102">
        <f>D45-D35</f>
        <v>-115024</v>
      </c>
      <c r="E12" s="123">
        <f>IFERROR(SUMIFS(E35:E44,$J35:$J44,2)/((SUMIFS($J35:$J44,$J35:$J44,2))/2),0)</f>
        <v>2.8287499999999999</v>
      </c>
      <c r="F12" s="91">
        <f t="shared" ref="F12:I12" si="1">IFERROR(SUMIFS(F35:F44,$J35:$J44,2)/((SUMIFS($J35:$J44,$J35:$J44,2))/2),0)</f>
        <v>90.009999999999991</v>
      </c>
      <c r="G12" s="92">
        <f t="shared" si="1"/>
        <v>31.302468345045686</v>
      </c>
      <c r="H12" s="143">
        <f t="shared" si="1"/>
        <v>11.642249351952971</v>
      </c>
      <c r="I12" s="179">
        <f t="shared" si="1"/>
        <v>0.23502227025280048</v>
      </c>
      <c r="J12" s="161">
        <v>2</v>
      </c>
      <c r="K12" s="249"/>
      <c r="L12" s="250"/>
      <c r="M12" s="251"/>
      <c r="O12" s="196" t="s">
        <v>42</v>
      </c>
      <c r="P12" s="201">
        <f>1.05*(SUMIFS($I$11:$I$30,$J$11:$J$30,1)/(SUMIFS($J$11:$J$30,$J$11:$J$30,1,$I$11:$I$30,"&gt;0")))</f>
        <v>0.3381858495787558</v>
      </c>
      <c r="Q12" s="176"/>
      <c r="R12" s="201">
        <f>1.05*(SUMIFS($I$11:$I$30,$J$11:$J$30,2)/((SUMIFS($J$11:$J$30,$J$11:$J$30,2,$I$11:$I$30,"&gt;0"))/2))</f>
        <v>0.24295797381402126</v>
      </c>
      <c r="S12" s="176"/>
      <c r="U12" s="214" t="s">
        <v>49</v>
      </c>
    </row>
    <row r="13" spans="1:39" ht="16.350000000000001" customHeight="1">
      <c r="B13" s="274"/>
      <c r="C13" s="257">
        <v>2</v>
      </c>
      <c r="D13" s="103">
        <f>D50-D40</f>
        <v>-116799</v>
      </c>
      <c r="E13" s="124">
        <f>IFERROR(SUMIFS(E40:E49,$J40:$J49,1)/SUMIFS($J40:$J49,$J40:$J49,1),0)</f>
        <v>2.4790000000000005</v>
      </c>
      <c r="F13" s="93">
        <f t="shared" ref="F13:I13" si="2">IFERROR(SUMIFS(F40:F49,$J40:$J49,1)/SUMIFS($J40:$J49,$J40:$J49,1),0)</f>
        <v>93.19</v>
      </c>
      <c r="G13" s="94">
        <f t="shared" si="2"/>
        <v>37.239918637703937</v>
      </c>
      <c r="H13" s="144">
        <f t="shared" si="2"/>
        <v>8.1196924231795951</v>
      </c>
      <c r="I13" s="180">
        <f t="shared" si="2"/>
        <v>0.32780130244341771</v>
      </c>
      <c r="J13" s="162">
        <v>1</v>
      </c>
      <c r="K13" s="252"/>
      <c r="L13" s="253"/>
      <c r="M13" s="254"/>
      <c r="O13" s="196" t="s">
        <v>43</v>
      </c>
      <c r="P13" s="202">
        <f>1.01*(SUMIFS($I$11:$I$30,$J$11:$J$30,1)/(SUMIFS($J$11:$J$30,$J$11:$J$30,1,$I$11:$I$30,"&gt;0")))</f>
        <v>0.32530257911861271</v>
      </c>
      <c r="Q13" s="176"/>
      <c r="R13" s="202">
        <f>1.01*(SUMIFS($I$11:$I$30,$J$11:$J$30,2)/((SUMIFS($J$11:$J$30,$J$11:$J$30,2,$I$11:$I$30,"&gt;0"))/2))</f>
        <v>0.23370243195443949</v>
      </c>
      <c r="S13" s="176"/>
      <c r="U13" s="215" t="s">
        <v>48</v>
      </c>
      <c r="W13" s="177" t="s">
        <v>58</v>
      </c>
    </row>
    <row r="14" spans="1:39" ht="16.350000000000001" customHeight="1">
      <c r="B14" s="274"/>
      <c r="C14" s="258"/>
      <c r="D14" s="102">
        <f>D50-D40</f>
        <v>-116799</v>
      </c>
      <c r="E14" s="123">
        <f>IFERROR(SUMIFS(E40:E49,$J40:$J49,2)/((SUMIFS($J40:$J49,$J40:$J49,2))/2),0)</f>
        <v>2.669</v>
      </c>
      <c r="F14" s="91">
        <f t="shared" ref="F14:I14" si="3">IFERROR(SUMIFS(F40:F49,$J40:$J49,2)/((SUMIFS($J40:$J49,$J40:$J49,2))/2),0)</f>
        <v>74.069999999999993</v>
      </c>
      <c r="G14" s="92">
        <f t="shared" si="3"/>
        <v>27.080031940284719</v>
      </c>
      <c r="H14" s="143">
        <f t="shared" si="3"/>
        <v>11.419711094871946</v>
      </c>
      <c r="I14" s="179">
        <f t="shared" si="3"/>
        <v>0.22775482272628758</v>
      </c>
      <c r="J14" s="161">
        <v>2</v>
      </c>
      <c r="K14" s="249"/>
      <c r="L14" s="250"/>
      <c r="M14" s="251"/>
      <c r="N14" s="212"/>
      <c r="O14" s="218" t="s">
        <v>37</v>
      </c>
      <c r="P14" s="217">
        <f>(SUMIFS($I$11:$I$30,$J$11:$J$30,1)/(SUMIFS($J$11:$J$30,$J$11:$J$30,1,$I$11:$I$30,"&gt;0")))</f>
        <v>0.32208176150357692</v>
      </c>
      <c r="Q14" s="199">
        <f>(SUMIFS($J$11:$J$30,$J$11:$J$30,1,$I$11:$I$30,"&gt;0"))</f>
        <v>2</v>
      </c>
      <c r="R14" s="217">
        <f>(SUMIFS($I$11:$I$30,$J$11:$J$30,2)/((SUMIFS($J$11:$J$30,$J$11:$J$30,2,$I$11:$I$30,"&gt;0"))/2))</f>
        <v>0.23138854648954404</v>
      </c>
      <c r="S14" s="199">
        <f>((SUMIFS($J$11:$J$30,$J$11:$J$30,2,$I$11:$I$30,"&gt;0"))/2)</f>
        <v>2</v>
      </c>
      <c r="T14" s="212"/>
      <c r="U14" s="216" t="s">
        <v>51</v>
      </c>
      <c r="V14" s="212"/>
      <c r="W14" s="279" t="s">
        <v>57</v>
      </c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</row>
    <row r="15" spans="1:39" ht="16.350000000000001" customHeight="1">
      <c r="B15" s="274"/>
      <c r="C15" s="259">
        <v>3</v>
      </c>
      <c r="D15" s="103">
        <f>D55-D45</f>
        <v>0</v>
      </c>
      <c r="E15" s="124">
        <f>IFERROR(SUMIFS(E45:E54,$J45:$J54,1)/SUMIFS($J45:$J54,$J45:$J54,1),0)</f>
        <v>0</v>
      </c>
      <c r="F15" s="93">
        <f t="shared" ref="F15:I15" si="4">IFERROR(SUMIFS(F45:F54,$J45:$J54,1)/SUMIFS($J45:$J54,$J45:$J54,1),0)</f>
        <v>0</v>
      </c>
      <c r="G15" s="94">
        <f t="shared" si="4"/>
        <v>0</v>
      </c>
      <c r="H15" s="144">
        <f t="shared" si="4"/>
        <v>0</v>
      </c>
      <c r="I15" s="180">
        <f t="shared" si="4"/>
        <v>0</v>
      </c>
      <c r="J15" s="162">
        <v>1</v>
      </c>
      <c r="K15" s="252"/>
      <c r="L15" s="253"/>
      <c r="M15" s="254"/>
      <c r="O15" s="196" t="s">
        <v>45</v>
      </c>
      <c r="P15" s="205">
        <f>0.99*(SUMIFS($I$11:$I$30,$J$11:$J$30,1)/(SUMIFS($J$11:$J$30,$J$11:$J$30,1,$I$11:$I$30,"&gt;0")))</f>
        <v>0.31886094388854114</v>
      </c>
      <c r="Q15" s="176"/>
      <c r="R15" s="206">
        <f>0.99*(SUMIFS($I$11:$I$30,$J$11:$J$30,2)/((SUMIFS($J$11:$J$30,$J$11:$J$30,2,$I$11:$I$30,"&gt;0"))/2))</f>
        <v>0.2290746610246486</v>
      </c>
      <c r="S15" s="176"/>
      <c r="U15" s="198" t="s">
        <v>50</v>
      </c>
    </row>
    <row r="16" spans="1:39" ht="16.350000000000001" customHeight="1">
      <c r="B16" s="274"/>
      <c r="C16" s="256"/>
      <c r="D16" s="102">
        <f>D55-D45</f>
        <v>0</v>
      </c>
      <c r="E16" s="123">
        <f>IFERROR(SUMIFS(E45:E54,$J45:$J54,2)/((SUMIFS($J45:$J54,$J45:$J54,2))/2),0)</f>
        <v>0</v>
      </c>
      <c r="F16" s="91">
        <f t="shared" ref="F16:I16" si="5">IFERROR(SUMIFS(F45:F54,$J45:$J54,2)/((SUMIFS($J45:$J54,$J45:$J54,2))/2),0)</f>
        <v>0</v>
      </c>
      <c r="G16" s="92">
        <f t="shared" si="5"/>
        <v>0</v>
      </c>
      <c r="H16" s="143">
        <f t="shared" si="5"/>
        <v>0</v>
      </c>
      <c r="I16" s="179">
        <f t="shared" si="5"/>
        <v>0</v>
      </c>
      <c r="J16" s="161">
        <v>2</v>
      </c>
      <c r="K16" s="249"/>
      <c r="L16" s="250"/>
      <c r="M16" s="251"/>
      <c r="O16" s="196" t="s">
        <v>46</v>
      </c>
      <c r="P16" s="203">
        <f>0.95*(SUMIFS($I$11:$I$30,$J$11:$J$30,1)/(SUMIFS($J$11:$J$30,$J$11:$J$30,1,$I$11:$I$30,"&gt;0")))</f>
        <v>0.30597767342839804</v>
      </c>
      <c r="Q16" s="176"/>
      <c r="R16" s="203">
        <f>0.95*(SUMIFS($I$11:$I$30,$J$11:$J$30,2)/((SUMIFS($J$11:$J$30,$J$11:$J$30,2,$I$11:$I$30,"&gt;0"))/2))</f>
        <v>0.21981911916506683</v>
      </c>
      <c r="S16" s="176"/>
      <c r="U16" s="198" t="s">
        <v>52</v>
      </c>
    </row>
    <row r="17" spans="2:26" ht="16.350000000000001" customHeight="1">
      <c r="B17" s="274"/>
      <c r="C17" s="257">
        <v>4</v>
      </c>
      <c r="D17" s="103">
        <f>D60-D50</f>
        <v>0</v>
      </c>
      <c r="E17" s="124">
        <f>IFERROR(SUMIFS(E50:E59,$J50:$J59,1)/SUMIFS($J50:$J59,$J50:$J59,1),0)</f>
        <v>0</v>
      </c>
      <c r="F17" s="93">
        <f t="shared" ref="F17:I17" si="6">IFERROR(SUMIFS(F50:F59,$J50:$J59,1)/SUMIFS($J50:$J59,$J50:$J59,1),0)</f>
        <v>0</v>
      </c>
      <c r="G17" s="94">
        <f t="shared" si="6"/>
        <v>0</v>
      </c>
      <c r="H17" s="144">
        <f t="shared" si="6"/>
        <v>0</v>
      </c>
      <c r="I17" s="180">
        <f t="shared" si="6"/>
        <v>0</v>
      </c>
      <c r="J17" s="162">
        <v>1</v>
      </c>
      <c r="K17" s="252"/>
      <c r="L17" s="253"/>
      <c r="M17" s="254"/>
      <c r="O17" s="196" t="s">
        <v>44</v>
      </c>
      <c r="P17" s="204">
        <f>0.875*(SUMIFS($I$11:$I$30,$J$11:$J$30,1)/(SUMIFS($J$11:$J$30,$J$11:$J$30,1,$I$11:$I$30,"&gt;0")))</f>
        <v>0.28182154131562981</v>
      </c>
      <c r="Q17" s="176"/>
      <c r="R17" s="204">
        <f>0.875*(SUMIFS($I$11:$I$30,$J$11:$J$30,2)/((SUMIFS($J$11:$J$30,$J$11:$J$30,2,$I$11:$I$30,"&gt;0"))/2))</f>
        <v>0.20246497817835105</v>
      </c>
      <c r="S17" s="176"/>
      <c r="U17" s="198" t="s">
        <v>53</v>
      </c>
    </row>
    <row r="18" spans="2:26" ht="16.350000000000001" customHeight="1">
      <c r="B18" s="274"/>
      <c r="C18" s="258"/>
      <c r="D18" s="102">
        <f>D60-D50</f>
        <v>0</v>
      </c>
      <c r="E18" s="123">
        <f>IFERROR(SUMIFS(E50:E59,$J50:$J59,2)/((SUMIFS($J50:$J59,$J50:$J59,2))/2),0)</f>
        <v>0</v>
      </c>
      <c r="F18" s="91">
        <f t="shared" ref="F18:I18" si="7">IFERROR(SUMIFS(F50:F59,$J50:$J59,2)/((SUMIFS($J50:$J59,$J50:$J59,2))/2),0)</f>
        <v>0</v>
      </c>
      <c r="G18" s="92">
        <f t="shared" si="7"/>
        <v>0</v>
      </c>
      <c r="H18" s="143">
        <f t="shared" si="7"/>
        <v>0</v>
      </c>
      <c r="I18" s="179">
        <f t="shared" si="7"/>
        <v>0</v>
      </c>
      <c r="J18" s="161">
        <v>2</v>
      </c>
      <c r="K18" s="249"/>
      <c r="L18" s="250"/>
      <c r="M18" s="251"/>
      <c r="O18" s="174"/>
      <c r="P18" s="197"/>
      <c r="Q18" s="176"/>
      <c r="R18" s="197"/>
      <c r="S18" s="176"/>
    </row>
    <row r="19" spans="2:26" ht="16.350000000000001" customHeight="1">
      <c r="B19" s="274"/>
      <c r="C19" s="260">
        <v>5</v>
      </c>
      <c r="D19" s="103">
        <f>D65-D55</f>
        <v>0</v>
      </c>
      <c r="E19" s="124">
        <f>IFERROR(SUMIFS(E55:E64,$J55:$J64,1)/SUMIFS($J55:$J64,$J55:$J64,1),0)</f>
        <v>0</v>
      </c>
      <c r="F19" s="93">
        <f t="shared" ref="F19:I19" si="8">IFERROR(SUMIFS(F55:F64,$J55:$J64,1)/SUMIFS($J55:$J64,$J55:$J64,1),0)</f>
        <v>0</v>
      </c>
      <c r="G19" s="94">
        <f t="shared" si="8"/>
        <v>0</v>
      </c>
      <c r="H19" s="144">
        <f t="shared" si="8"/>
        <v>0</v>
      </c>
      <c r="I19" s="180">
        <f t="shared" si="8"/>
        <v>0</v>
      </c>
      <c r="J19" s="162">
        <v>1</v>
      </c>
      <c r="K19" s="252"/>
      <c r="L19" s="253"/>
      <c r="M19" s="254"/>
      <c r="O19" s="207"/>
      <c r="P19" s="208"/>
      <c r="Q19" s="209"/>
      <c r="R19" s="210"/>
      <c r="S19" s="209"/>
    </row>
    <row r="20" spans="2:26" ht="16.350000000000001" customHeight="1">
      <c r="B20" s="274"/>
      <c r="C20" s="261"/>
      <c r="D20" s="104">
        <f>D65-D55</f>
        <v>0</v>
      </c>
      <c r="E20" s="125">
        <f>IFERROR(SUMIFS(E55:E64,$J55:$J64,2)/((SUMIFS($J55:$J64,$J55:$J64,2))/2),0)</f>
        <v>0</v>
      </c>
      <c r="F20" s="95">
        <f t="shared" ref="F20:I20" si="9">IFERROR(SUMIFS(F55:F64,$J55:$J64,2)/((SUMIFS($J55:$J64,$J55:$J64,2))/2),0)</f>
        <v>0</v>
      </c>
      <c r="G20" s="96">
        <f t="shared" si="9"/>
        <v>0</v>
      </c>
      <c r="H20" s="145">
        <f t="shared" si="9"/>
        <v>0</v>
      </c>
      <c r="I20" s="181">
        <f t="shared" si="9"/>
        <v>0</v>
      </c>
      <c r="J20" s="163">
        <v>2</v>
      </c>
      <c r="K20" s="270"/>
      <c r="L20" s="271"/>
      <c r="M20" s="272"/>
      <c r="O20" s="284" t="s">
        <v>55</v>
      </c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</row>
    <row r="21" spans="2:26" ht="16.350000000000001" customHeight="1">
      <c r="B21" s="274"/>
      <c r="C21" s="262">
        <v>6</v>
      </c>
      <c r="D21" s="103">
        <f>D70-D60</f>
        <v>0</v>
      </c>
      <c r="E21" s="124">
        <f>IFERROR(SUMIFS(E60:E69,$J60:$J69,1)/SUMIFS($J60:$J69,$J60:$J69,1),0)</f>
        <v>0</v>
      </c>
      <c r="F21" s="93">
        <f t="shared" ref="F21:I21" si="10">IFERROR(SUMIFS(F60:F69,$J60:$J69,1)/SUMIFS($J60:$J69,$J60:$J69,1),0)</f>
        <v>0</v>
      </c>
      <c r="G21" s="94">
        <f t="shared" si="10"/>
        <v>0</v>
      </c>
      <c r="H21" s="144">
        <f t="shared" si="10"/>
        <v>0</v>
      </c>
      <c r="I21" s="180">
        <f t="shared" si="10"/>
        <v>0</v>
      </c>
      <c r="J21" s="162">
        <v>1</v>
      </c>
      <c r="K21" s="252"/>
      <c r="L21" s="253"/>
      <c r="M21" s="254"/>
      <c r="O21" s="285" t="s">
        <v>69</v>
      </c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</row>
    <row r="22" spans="2:26" ht="16.350000000000001" customHeight="1">
      <c r="B22" s="274"/>
      <c r="C22" s="258"/>
      <c r="D22" s="102">
        <f>D70-D60</f>
        <v>0</v>
      </c>
      <c r="E22" s="123">
        <f>IFERROR(SUMIFS(E60:E69,$J60:$J69,2)/((SUMIFS($J60:$J69,$J60:$J69,2))/2),0)</f>
        <v>0</v>
      </c>
      <c r="F22" s="91">
        <f t="shared" ref="F22:I22" si="11">IFERROR(SUMIFS(F60:F69,$J60:$J69,2)/((SUMIFS($J60:$J69,$J60:$J69,2))/2),0)</f>
        <v>0</v>
      </c>
      <c r="G22" s="92">
        <f t="shared" si="11"/>
        <v>0</v>
      </c>
      <c r="H22" s="143">
        <f t="shared" si="11"/>
        <v>0</v>
      </c>
      <c r="I22" s="179">
        <f t="shared" si="11"/>
        <v>0</v>
      </c>
      <c r="J22" s="161">
        <v>2</v>
      </c>
      <c r="K22" s="249"/>
      <c r="L22" s="250"/>
      <c r="M22" s="251"/>
      <c r="O22" s="285" t="s">
        <v>56</v>
      </c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</row>
    <row r="23" spans="2:26" ht="16.350000000000001" customHeight="1">
      <c r="B23" s="274"/>
      <c r="C23" s="260">
        <v>7</v>
      </c>
      <c r="D23" s="103">
        <f>D75-D65</f>
        <v>0</v>
      </c>
      <c r="E23" s="124">
        <f>IFERROR(SUMIFS(E65:E74,$J65:$J74,1)/SUMIFS($J65:$J74,$J65:$J74,1),0)</f>
        <v>0</v>
      </c>
      <c r="F23" s="93">
        <f t="shared" ref="F23:I23" si="12">IFERROR(SUMIFS(F65:F74,$J65:$J74,1)/SUMIFS($J65:$J74,$J65:$J74,1),0)</f>
        <v>0</v>
      </c>
      <c r="G23" s="94">
        <f t="shared" si="12"/>
        <v>0</v>
      </c>
      <c r="H23" s="144">
        <f t="shared" si="12"/>
        <v>0</v>
      </c>
      <c r="I23" s="180">
        <f t="shared" si="12"/>
        <v>0</v>
      </c>
      <c r="J23" s="162">
        <v>1</v>
      </c>
      <c r="K23" s="252"/>
      <c r="L23" s="253"/>
      <c r="M23" s="254"/>
      <c r="O23" s="285" t="s">
        <v>66</v>
      </c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</row>
    <row r="24" spans="2:26" ht="16.350000000000001" customHeight="1">
      <c r="B24" s="274"/>
      <c r="C24" s="263"/>
      <c r="D24" s="102">
        <f>D75-D65</f>
        <v>0</v>
      </c>
      <c r="E24" s="123">
        <f>IFERROR(SUMIFS(E65:E74,$J65:$J74,2)/((SUMIFS($J65:$J74,$J65:$J74,2))/2),0)</f>
        <v>0</v>
      </c>
      <c r="F24" s="91">
        <f t="shared" ref="F24:I24" si="13">IFERROR(SUMIFS(F65:F74,$J65:$J74,2)/((SUMIFS($J65:$J74,$J65:$J74,2))/2),0)</f>
        <v>0</v>
      </c>
      <c r="G24" s="92">
        <f t="shared" si="13"/>
        <v>0</v>
      </c>
      <c r="H24" s="143">
        <f t="shared" si="13"/>
        <v>0</v>
      </c>
      <c r="I24" s="179">
        <f t="shared" si="13"/>
        <v>0</v>
      </c>
      <c r="J24" s="161">
        <v>2</v>
      </c>
      <c r="K24" s="249"/>
      <c r="L24" s="250"/>
      <c r="M24" s="251"/>
      <c r="O24" s="285" t="s">
        <v>67</v>
      </c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</row>
    <row r="25" spans="2:26" ht="16.350000000000001" customHeight="1">
      <c r="B25" s="274"/>
      <c r="C25" s="257">
        <v>8</v>
      </c>
      <c r="D25" s="103">
        <f>D80-D70</f>
        <v>0</v>
      </c>
      <c r="E25" s="124">
        <f>IFERROR(SUMIFS(E70:E79,$J70:$J79,1)/SUMIFS($J70:$J79,$J70:$J79,1),0)</f>
        <v>0</v>
      </c>
      <c r="F25" s="93">
        <f t="shared" ref="F25:I25" si="14">IFERROR(SUMIFS(F70:F79,$J70:$J79,1)/SUMIFS($J70:$J79,$J70:$J79,1),0)</f>
        <v>0</v>
      </c>
      <c r="G25" s="94">
        <f t="shared" si="14"/>
        <v>0</v>
      </c>
      <c r="H25" s="144">
        <f t="shared" si="14"/>
        <v>0</v>
      </c>
      <c r="I25" s="180">
        <f t="shared" si="14"/>
        <v>0</v>
      </c>
      <c r="J25" s="162">
        <v>1</v>
      </c>
      <c r="K25" s="252"/>
      <c r="L25" s="253"/>
      <c r="M25" s="254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</row>
    <row r="26" spans="2:26" ht="16.350000000000001" customHeight="1">
      <c r="B26" s="274"/>
      <c r="C26" s="258"/>
      <c r="D26" s="102">
        <f>D80-D70</f>
        <v>0</v>
      </c>
      <c r="E26" s="123">
        <f>IFERROR(SUMIFS(E70:E79,$J70:$J79,2)/((SUMIFS($J70:$J79,$J70:$J79,2))/2),0)</f>
        <v>0</v>
      </c>
      <c r="F26" s="91">
        <f t="shared" ref="F26:I26" si="15">IFERROR(SUMIFS(F70:F79,$J70:$J79,2)/((SUMIFS($J70:$J79,$J70:$J79,2))/2),0)</f>
        <v>0</v>
      </c>
      <c r="G26" s="92">
        <f t="shared" si="15"/>
        <v>0</v>
      </c>
      <c r="H26" s="143">
        <f t="shared" si="15"/>
        <v>0</v>
      </c>
      <c r="I26" s="179">
        <f t="shared" si="15"/>
        <v>0</v>
      </c>
      <c r="J26" s="161">
        <v>2</v>
      </c>
      <c r="K26" s="249"/>
      <c r="L26" s="250"/>
      <c r="M26" s="251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</row>
    <row r="27" spans="2:26" ht="16.350000000000001" customHeight="1">
      <c r="B27" s="274"/>
      <c r="C27" s="260">
        <v>9</v>
      </c>
      <c r="D27" s="103">
        <f>D85-D75</f>
        <v>0</v>
      </c>
      <c r="E27" s="124">
        <f>IFERROR(SUMIFS(E75:E84,$J75:$J84,1)/((SUMIFS($J75:$J84,$J75:$J84,1))),0)</f>
        <v>0</v>
      </c>
      <c r="F27" s="93">
        <f t="shared" ref="F27:I27" si="16">IFERROR(SUMIFS(F75:F84,$J75:$J84,1)/((SUMIFS($J75:$J84,$J75:$J84,1))),0)</f>
        <v>0</v>
      </c>
      <c r="G27" s="94">
        <f t="shared" si="16"/>
        <v>0</v>
      </c>
      <c r="H27" s="144">
        <f t="shared" si="16"/>
        <v>0</v>
      </c>
      <c r="I27" s="180">
        <f t="shared" si="16"/>
        <v>0</v>
      </c>
      <c r="J27" s="162">
        <v>1</v>
      </c>
      <c r="K27" s="252"/>
      <c r="L27" s="253"/>
      <c r="M27" s="254"/>
      <c r="O27" s="285" t="s">
        <v>70</v>
      </c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</row>
    <row r="28" spans="2:26" ht="16.350000000000001" customHeight="1">
      <c r="B28" s="274"/>
      <c r="C28" s="263"/>
      <c r="D28" s="102">
        <f>D85-D75</f>
        <v>0</v>
      </c>
      <c r="E28" s="123">
        <f>IFERROR(SUMIFS(E75:E84,$J75:$J84,2)/((SUMIFS($J75:$J84,$J75:$J84,2))/2),0)</f>
        <v>0</v>
      </c>
      <c r="F28" s="91">
        <f t="shared" ref="F28:I28" si="17">IFERROR(SUMIFS(F75:F84,$J75:$J84,2)/((SUMIFS($J75:$J84,$J75:$J84,2))/2),0)</f>
        <v>0</v>
      </c>
      <c r="G28" s="92">
        <f t="shared" si="17"/>
        <v>0</v>
      </c>
      <c r="H28" s="143">
        <f t="shared" si="17"/>
        <v>0</v>
      </c>
      <c r="I28" s="179">
        <f t="shared" si="17"/>
        <v>0</v>
      </c>
      <c r="J28" s="161">
        <v>2</v>
      </c>
      <c r="K28" s="249"/>
      <c r="L28" s="250"/>
      <c r="M28" s="251"/>
      <c r="O28" s="285" t="s">
        <v>68</v>
      </c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</row>
    <row r="29" spans="2:26" ht="16.350000000000001" customHeight="1">
      <c r="B29" s="274"/>
      <c r="C29" s="257">
        <v>10</v>
      </c>
      <c r="D29" s="103">
        <f>D90-D80</f>
        <v>0</v>
      </c>
      <c r="E29" s="124">
        <f>IFERROR(SUMIFS(E80:E89,$J80:$J89,1)/((SUMIFS($J80:$J89,$J80:$J89,1))),0)</f>
        <v>0</v>
      </c>
      <c r="F29" s="93">
        <f t="shared" ref="F29:I29" si="18">IFERROR(SUMIFS(F80:F89,$J80:$J89,1)/((SUMIFS($J80:$J89,$J80:$J89,1))),0)</f>
        <v>0</v>
      </c>
      <c r="G29" s="94">
        <f t="shared" si="18"/>
        <v>0</v>
      </c>
      <c r="H29" s="144">
        <f t="shared" si="18"/>
        <v>0</v>
      </c>
      <c r="I29" s="180">
        <f t="shared" si="18"/>
        <v>0</v>
      </c>
      <c r="J29" s="162">
        <v>1</v>
      </c>
      <c r="K29" s="252"/>
      <c r="L29" s="253"/>
      <c r="M29" s="254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</row>
    <row r="30" spans="2:26" ht="16.350000000000001" customHeight="1">
      <c r="B30" s="275"/>
      <c r="C30" s="264"/>
      <c r="D30" s="104">
        <f>D90-D80</f>
        <v>0</v>
      </c>
      <c r="E30" s="125">
        <f>IFERROR(SUMIFS(E80:E89,$J80:$J89,2)/((SUMIFS($J80:$J89,$J80:$J89,2))/2),0)</f>
        <v>0</v>
      </c>
      <c r="F30" s="95">
        <f t="shared" ref="F30:I30" si="19">IFERROR(SUMIFS(F80:F89,$J80:$J89,2)/((SUMIFS($J80:$J89,$J80:$J89,2))/2),0)</f>
        <v>0</v>
      </c>
      <c r="G30" s="96">
        <f t="shared" si="19"/>
        <v>0</v>
      </c>
      <c r="H30" s="145">
        <f t="shared" si="19"/>
        <v>0</v>
      </c>
      <c r="I30" s="181">
        <f t="shared" si="19"/>
        <v>0</v>
      </c>
      <c r="J30" s="163">
        <v>2</v>
      </c>
      <c r="K30" s="270"/>
      <c r="L30" s="271"/>
      <c r="M30" s="272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</row>
    <row r="31" spans="2:26" ht="12.95" hidden="1" customHeight="1">
      <c r="B31" s="265"/>
      <c r="C31" s="265"/>
      <c r="D31" s="105"/>
      <c r="E31" s="126"/>
      <c r="F31" s="41"/>
      <c r="G31" s="42"/>
      <c r="H31" s="146"/>
      <c r="I31" s="182"/>
      <c r="J31" s="164"/>
      <c r="K31" s="23"/>
      <c r="L31" s="7"/>
      <c r="M31" s="24"/>
    </row>
    <row r="32" spans="2:26" ht="12.95" hidden="1" customHeight="1">
      <c r="B32" s="13"/>
      <c r="C32" s="13"/>
      <c r="D32" s="105"/>
      <c r="E32" s="126"/>
      <c r="F32" s="41"/>
      <c r="G32" s="42"/>
      <c r="H32" s="146"/>
      <c r="I32" s="182"/>
      <c r="J32" s="164"/>
      <c r="K32" s="23"/>
      <c r="L32" s="7"/>
      <c r="M32" s="24"/>
    </row>
    <row r="33" spans="1:13" ht="12.95" hidden="1" customHeight="1">
      <c r="B33" s="13"/>
      <c r="C33" s="13"/>
      <c r="D33" s="105"/>
      <c r="E33" s="126"/>
      <c r="F33" s="41"/>
      <c r="G33" s="42"/>
      <c r="H33" s="146"/>
      <c r="I33" s="182"/>
      <c r="J33" s="164"/>
      <c r="K33" s="23"/>
      <c r="L33" s="7"/>
      <c r="M33" s="24"/>
    </row>
    <row r="34" spans="1:13" ht="1.9" customHeight="1">
      <c r="B34" s="13"/>
      <c r="C34" s="13"/>
      <c r="D34" s="105"/>
      <c r="E34" s="126"/>
      <c r="F34" s="41"/>
      <c r="G34" s="42"/>
      <c r="H34" s="146"/>
      <c r="I34" s="182"/>
      <c r="J34" s="164"/>
      <c r="K34" s="23"/>
      <c r="L34" s="7"/>
      <c r="M34" s="24"/>
    </row>
    <row r="35" spans="1:13" ht="16.5" customHeight="1">
      <c r="A35" s="14">
        <v>1</v>
      </c>
      <c r="B35" s="286">
        <v>43851</v>
      </c>
      <c r="C35" s="286"/>
      <c r="D35" s="106">
        <v>115024</v>
      </c>
      <c r="E35" s="127">
        <v>3.0289999999999999</v>
      </c>
      <c r="F35" s="55">
        <v>116.19</v>
      </c>
      <c r="G35" s="56">
        <f>IFERROR(F35/E35,0)</f>
        <v>38.359194453615054</v>
      </c>
      <c r="H35" s="147">
        <f>H36</f>
        <v>11.347140183028287</v>
      </c>
      <c r="I35" s="183">
        <f>I36</f>
        <v>0.26693950644325526</v>
      </c>
      <c r="J35" s="165">
        <v>1</v>
      </c>
      <c r="K35" s="25" t="s">
        <v>13</v>
      </c>
      <c r="L35" s="8" t="s">
        <v>14</v>
      </c>
      <c r="M35" s="26" t="s">
        <v>15</v>
      </c>
    </row>
    <row r="36" spans="1:13" ht="16.5" customHeight="1">
      <c r="B36" s="287">
        <v>43865</v>
      </c>
      <c r="C36" s="287"/>
      <c r="D36" s="107">
        <v>115403</v>
      </c>
      <c r="E36" s="128">
        <v>2.879</v>
      </c>
      <c r="F36" s="57">
        <v>96.16</v>
      </c>
      <c r="G36" s="58">
        <f t="shared" ref="G36:G99" si="20">IFERROR(F36/E36,0)</f>
        <v>33.400486279958315</v>
      </c>
      <c r="H36" s="148">
        <f>IFERROR((D36-D35)/G36,0)</f>
        <v>11.347140183028287</v>
      </c>
      <c r="I36" s="184">
        <f>IFERROR(((G36*E35)/(D36-D35)),0)</f>
        <v>0.26693950644325526</v>
      </c>
      <c r="J36" s="166">
        <v>1</v>
      </c>
      <c r="K36" s="77" t="s">
        <v>13</v>
      </c>
      <c r="L36" s="78" t="s">
        <v>16</v>
      </c>
      <c r="M36" s="79" t="s">
        <v>32</v>
      </c>
    </row>
    <row r="37" spans="1:13" ht="16.5" customHeight="1">
      <c r="B37" s="288">
        <v>43872</v>
      </c>
      <c r="C37" s="288"/>
      <c r="D37" s="108">
        <v>115784</v>
      </c>
      <c r="E37" s="129">
        <v>3.0979999999999999</v>
      </c>
      <c r="F37" s="59">
        <v>103.94</v>
      </c>
      <c r="G37" s="60">
        <f t="shared" si="20"/>
        <v>33.55067785668173</v>
      </c>
      <c r="H37" s="149">
        <f t="shared" ref="H37:H100" si="21">IFERROR((D37-D36)/G37,0)</f>
        <v>11.35595535886088</v>
      </c>
      <c r="I37" s="185">
        <f t="shared" ref="I37:I100" si="22">IFERROR(((G37*E36)/(D37-D36)),0)</f>
        <v>0.25352336364668426</v>
      </c>
      <c r="J37" s="167">
        <v>2</v>
      </c>
      <c r="K37" s="27" t="s">
        <v>13</v>
      </c>
      <c r="L37" s="9" t="s">
        <v>17</v>
      </c>
      <c r="M37" s="28" t="s">
        <v>32</v>
      </c>
    </row>
    <row r="38" spans="1:13" ht="16.5" customHeight="1">
      <c r="B38" s="289">
        <v>43876</v>
      </c>
      <c r="C38" s="289"/>
      <c r="D38" s="109">
        <v>115950</v>
      </c>
      <c r="E38" s="130">
        <v>2.859</v>
      </c>
      <c r="F38" s="61">
        <v>58.35</v>
      </c>
      <c r="G38" s="62">
        <f t="shared" si="20"/>
        <v>20.409233997901364</v>
      </c>
      <c r="H38" s="150">
        <f t="shared" si="21"/>
        <v>8.1335732647814911</v>
      </c>
      <c r="I38" s="186">
        <f t="shared" si="22"/>
        <v>0.38089040316565315</v>
      </c>
      <c r="J38" s="168">
        <v>1</v>
      </c>
      <c r="K38" s="80" t="s">
        <v>13</v>
      </c>
      <c r="L38" s="81" t="s">
        <v>16</v>
      </c>
      <c r="M38" s="82"/>
    </row>
    <row r="39" spans="1:13" ht="16.5" customHeight="1">
      <c r="A39" s="14">
        <v>5</v>
      </c>
      <c r="B39" s="290">
        <v>43881</v>
      </c>
      <c r="C39" s="290"/>
      <c r="D39" s="110">
        <v>116414</v>
      </c>
      <c r="E39" s="131">
        <v>2.879</v>
      </c>
      <c r="F39" s="63">
        <v>107.96</v>
      </c>
      <c r="G39" s="64">
        <f t="shared" si="20"/>
        <v>37.499131642931573</v>
      </c>
      <c r="H39" s="151">
        <f t="shared" si="21"/>
        <v>12.373619859207114</v>
      </c>
      <c r="I39" s="187">
        <f t="shared" si="22"/>
        <v>0.23105607191194258</v>
      </c>
      <c r="J39" s="169">
        <v>2</v>
      </c>
      <c r="K39" s="38" t="s">
        <v>13</v>
      </c>
      <c r="L39" s="11" t="s">
        <v>16</v>
      </c>
      <c r="M39" s="29" t="s">
        <v>33</v>
      </c>
    </row>
    <row r="40" spans="1:13" ht="16.5" customHeight="1">
      <c r="B40" s="287">
        <v>43898</v>
      </c>
      <c r="C40" s="287"/>
      <c r="D40" s="107">
        <v>116799</v>
      </c>
      <c r="E40" s="128">
        <v>2.879</v>
      </c>
      <c r="F40" s="57">
        <v>121.44</v>
      </c>
      <c r="G40" s="58">
        <f t="shared" si="20"/>
        <v>42.181312955887464</v>
      </c>
      <c r="H40" s="148">
        <f t="shared" si="21"/>
        <v>9.1272644927536231</v>
      </c>
      <c r="I40" s="184">
        <f t="shared" si="22"/>
        <v>0.31542857142857145</v>
      </c>
      <c r="J40" s="166">
        <v>1</v>
      </c>
      <c r="K40" s="83" t="s">
        <v>13</v>
      </c>
      <c r="L40" s="84" t="s">
        <v>16</v>
      </c>
      <c r="M40" s="79"/>
    </row>
    <row r="41" spans="1:13" ht="16.5" customHeight="1">
      <c r="B41" s="288">
        <v>43906</v>
      </c>
      <c r="C41" s="288"/>
      <c r="D41" s="108">
        <v>117211</v>
      </c>
      <c r="E41" s="129">
        <v>2.879</v>
      </c>
      <c r="F41" s="59">
        <v>102.55</v>
      </c>
      <c r="G41" s="60">
        <f t="shared" si="20"/>
        <v>35.620006946856549</v>
      </c>
      <c r="H41" s="149">
        <f t="shared" si="21"/>
        <v>11.566533398342271</v>
      </c>
      <c r="I41" s="185">
        <f t="shared" si="22"/>
        <v>0.24890776699029127</v>
      </c>
      <c r="J41" s="167">
        <v>2</v>
      </c>
      <c r="K41" s="27" t="s">
        <v>13</v>
      </c>
      <c r="L41" s="9" t="s">
        <v>16</v>
      </c>
      <c r="M41" s="30" t="s">
        <v>32</v>
      </c>
    </row>
    <row r="42" spans="1:13" ht="16.5" customHeight="1">
      <c r="B42" s="287">
        <v>43934</v>
      </c>
      <c r="C42" s="287"/>
      <c r="D42" s="107">
        <v>117521</v>
      </c>
      <c r="E42" s="128">
        <v>2.2290000000000001</v>
      </c>
      <c r="F42" s="57">
        <v>85.26</v>
      </c>
      <c r="G42" s="58">
        <f t="shared" si="20"/>
        <v>38.250336473755048</v>
      </c>
      <c r="H42" s="148">
        <f t="shared" si="21"/>
        <v>8.1045038705137227</v>
      </c>
      <c r="I42" s="184">
        <f t="shared" si="22"/>
        <v>0.35523457647722834</v>
      </c>
      <c r="J42" s="166">
        <v>1</v>
      </c>
      <c r="K42" s="83" t="s">
        <v>13</v>
      </c>
      <c r="L42" s="84" t="s">
        <v>16</v>
      </c>
      <c r="M42" s="79"/>
    </row>
    <row r="43" spans="1:13" ht="16.5" customHeight="1">
      <c r="B43" s="291">
        <v>44058</v>
      </c>
      <c r="C43" s="291"/>
      <c r="D43" s="111">
        <v>117744</v>
      </c>
      <c r="E43" s="132">
        <v>2.3290000000000002</v>
      </c>
      <c r="F43" s="65">
        <v>72.87</v>
      </c>
      <c r="G43" s="66">
        <f t="shared" si="20"/>
        <v>31.288106483469299</v>
      </c>
      <c r="H43" s="152">
        <f t="shared" si="21"/>
        <v>7.1273089062714421</v>
      </c>
      <c r="I43" s="188">
        <f t="shared" si="22"/>
        <v>0.31274075942445329</v>
      </c>
      <c r="J43" s="170">
        <v>1</v>
      </c>
      <c r="K43" s="39" t="s">
        <v>13</v>
      </c>
      <c r="L43" s="17" t="s">
        <v>16</v>
      </c>
      <c r="M43" s="31"/>
    </row>
    <row r="44" spans="1:13" ht="16.5" customHeight="1">
      <c r="A44" s="14">
        <v>10</v>
      </c>
      <c r="B44" s="292">
        <v>44059</v>
      </c>
      <c r="C44" s="292"/>
      <c r="D44" s="112">
        <v>117953</v>
      </c>
      <c r="E44" s="133">
        <v>2.4590000000000001</v>
      </c>
      <c r="F44" s="67">
        <v>45.59</v>
      </c>
      <c r="G44" s="68">
        <f t="shared" si="20"/>
        <v>18.540056933712894</v>
      </c>
      <c r="H44" s="153">
        <f t="shared" si="21"/>
        <v>11.272888791401622</v>
      </c>
      <c r="I44" s="189">
        <f t="shared" si="22"/>
        <v>0.20660187846228389</v>
      </c>
      <c r="J44" s="171">
        <v>2</v>
      </c>
      <c r="K44" s="85" t="s">
        <v>13</v>
      </c>
      <c r="L44" s="86" t="s">
        <v>20</v>
      </c>
      <c r="M44" s="87" t="s">
        <v>19</v>
      </c>
    </row>
    <row r="45" spans="1:13" ht="16.5" customHeight="1">
      <c r="B45" s="293"/>
      <c r="C45" s="293"/>
      <c r="D45" s="113"/>
      <c r="E45" s="134"/>
      <c r="F45" s="43"/>
      <c r="G45" s="44">
        <f t="shared" si="20"/>
        <v>0</v>
      </c>
      <c r="H45" s="154">
        <f t="shared" si="21"/>
        <v>0</v>
      </c>
      <c r="I45" s="190">
        <f t="shared" si="22"/>
        <v>0</v>
      </c>
      <c r="J45" s="167"/>
      <c r="K45" s="27"/>
      <c r="L45" s="9"/>
      <c r="M45" s="30"/>
    </row>
    <row r="46" spans="1:13" ht="16.5" customHeight="1">
      <c r="B46" s="294"/>
      <c r="C46" s="294"/>
      <c r="D46" s="114"/>
      <c r="E46" s="135"/>
      <c r="F46" s="49"/>
      <c r="G46" s="52">
        <f t="shared" si="20"/>
        <v>0</v>
      </c>
      <c r="H46" s="155">
        <f t="shared" si="21"/>
        <v>0</v>
      </c>
      <c r="I46" s="191">
        <f t="shared" si="22"/>
        <v>0</v>
      </c>
      <c r="J46" s="166"/>
      <c r="K46" s="83"/>
      <c r="L46" s="84"/>
      <c r="M46" s="79"/>
    </row>
    <row r="47" spans="1:13" ht="16.5" customHeight="1">
      <c r="B47" s="293"/>
      <c r="C47" s="293"/>
      <c r="D47" s="113"/>
      <c r="E47" s="134"/>
      <c r="F47" s="43"/>
      <c r="G47" s="44">
        <f t="shared" si="20"/>
        <v>0</v>
      </c>
      <c r="H47" s="154">
        <f t="shared" si="21"/>
        <v>0</v>
      </c>
      <c r="I47" s="190">
        <f t="shared" si="22"/>
        <v>0</v>
      </c>
      <c r="J47" s="167"/>
      <c r="K47" s="27"/>
      <c r="L47" s="10"/>
      <c r="M47" s="28"/>
    </row>
    <row r="48" spans="1:13" ht="16.5" customHeight="1">
      <c r="B48" s="295"/>
      <c r="C48" s="295"/>
      <c r="D48" s="115"/>
      <c r="E48" s="136"/>
      <c r="F48" s="50"/>
      <c r="G48" s="53">
        <f t="shared" si="20"/>
        <v>0</v>
      </c>
      <c r="H48" s="156">
        <f t="shared" si="21"/>
        <v>0</v>
      </c>
      <c r="I48" s="192">
        <f t="shared" si="22"/>
        <v>0</v>
      </c>
      <c r="J48" s="168"/>
      <c r="K48" s="80"/>
      <c r="L48" s="81"/>
      <c r="M48" s="82"/>
    </row>
    <row r="49" spans="1:13" ht="16.5" customHeight="1">
      <c r="A49" s="14">
        <v>15</v>
      </c>
      <c r="B49" s="296"/>
      <c r="C49" s="296"/>
      <c r="D49" s="116"/>
      <c r="E49" s="137"/>
      <c r="F49" s="45"/>
      <c r="G49" s="46">
        <f t="shared" si="20"/>
        <v>0</v>
      </c>
      <c r="H49" s="157">
        <f t="shared" si="21"/>
        <v>0</v>
      </c>
      <c r="I49" s="193">
        <f t="shared" si="22"/>
        <v>0</v>
      </c>
      <c r="J49" s="172"/>
      <c r="K49" s="32"/>
      <c r="L49" s="18"/>
      <c r="M49" s="33"/>
    </row>
    <row r="50" spans="1:13" ht="16.5" customHeight="1">
      <c r="B50" s="294"/>
      <c r="C50" s="294"/>
      <c r="D50" s="114"/>
      <c r="E50" s="135"/>
      <c r="F50" s="49"/>
      <c r="G50" s="52">
        <f t="shared" si="20"/>
        <v>0</v>
      </c>
      <c r="H50" s="155">
        <f t="shared" si="21"/>
        <v>0</v>
      </c>
      <c r="I50" s="191">
        <f t="shared" si="22"/>
        <v>0</v>
      </c>
      <c r="J50" s="166"/>
      <c r="K50" s="77"/>
      <c r="L50" s="78"/>
      <c r="M50" s="88"/>
    </row>
    <row r="51" spans="1:13" ht="16.5" customHeight="1">
      <c r="B51" s="293"/>
      <c r="C51" s="293"/>
      <c r="D51" s="113"/>
      <c r="E51" s="134"/>
      <c r="F51" s="43"/>
      <c r="G51" s="44">
        <f t="shared" si="20"/>
        <v>0</v>
      </c>
      <c r="H51" s="154">
        <f t="shared" si="21"/>
        <v>0</v>
      </c>
      <c r="I51" s="190">
        <f t="shared" si="22"/>
        <v>0</v>
      </c>
      <c r="J51" s="167"/>
      <c r="K51" s="36"/>
      <c r="L51" s="12"/>
      <c r="M51" s="34"/>
    </row>
    <row r="52" spans="1:13" ht="16.5" customHeight="1">
      <c r="B52" s="294"/>
      <c r="C52" s="294"/>
      <c r="D52" s="114"/>
      <c r="E52" s="135"/>
      <c r="F52" s="49"/>
      <c r="G52" s="52">
        <f t="shared" si="20"/>
        <v>0</v>
      </c>
      <c r="H52" s="155">
        <f t="shared" si="21"/>
        <v>0</v>
      </c>
      <c r="I52" s="191">
        <f t="shared" si="22"/>
        <v>0</v>
      </c>
      <c r="J52" s="166"/>
      <c r="K52" s="77"/>
      <c r="L52" s="78"/>
      <c r="M52" s="88"/>
    </row>
    <row r="53" spans="1:13" ht="16.5" customHeight="1">
      <c r="B53" s="297"/>
      <c r="C53" s="297"/>
      <c r="D53" s="117"/>
      <c r="E53" s="138"/>
      <c r="F53" s="47"/>
      <c r="G53" s="48">
        <f t="shared" si="20"/>
        <v>0</v>
      </c>
      <c r="H53" s="158">
        <f t="shared" si="21"/>
        <v>0</v>
      </c>
      <c r="I53" s="194">
        <f t="shared" si="22"/>
        <v>0</v>
      </c>
      <c r="J53" s="173"/>
      <c r="K53" s="40"/>
      <c r="L53" s="19"/>
      <c r="M53" s="35"/>
    </row>
    <row r="54" spans="1:13" ht="16.5" customHeight="1">
      <c r="A54" s="14">
        <v>20</v>
      </c>
      <c r="B54" s="298"/>
      <c r="C54" s="298"/>
      <c r="D54" s="118"/>
      <c r="E54" s="139"/>
      <c r="F54" s="51"/>
      <c r="G54" s="54">
        <f t="shared" si="20"/>
        <v>0</v>
      </c>
      <c r="H54" s="159">
        <f t="shared" si="21"/>
        <v>0</v>
      </c>
      <c r="I54" s="195">
        <f t="shared" si="22"/>
        <v>0</v>
      </c>
      <c r="J54" s="171"/>
      <c r="K54" s="85"/>
      <c r="L54" s="86"/>
      <c r="M54" s="87"/>
    </row>
    <row r="55" spans="1:13" ht="16.5" customHeight="1">
      <c r="B55" s="293"/>
      <c r="C55" s="293"/>
      <c r="D55" s="113"/>
      <c r="E55" s="134"/>
      <c r="F55" s="43"/>
      <c r="G55" s="44">
        <f t="shared" si="20"/>
        <v>0</v>
      </c>
      <c r="H55" s="154">
        <f t="shared" si="21"/>
        <v>0</v>
      </c>
      <c r="I55" s="190">
        <f t="shared" si="22"/>
        <v>0</v>
      </c>
      <c r="J55" s="167"/>
      <c r="K55" s="27"/>
      <c r="L55" s="9"/>
      <c r="M55" s="30"/>
    </row>
    <row r="56" spans="1:13" ht="16.5" customHeight="1">
      <c r="B56" s="294"/>
      <c r="C56" s="294"/>
      <c r="D56" s="114"/>
      <c r="E56" s="135"/>
      <c r="F56" s="49"/>
      <c r="G56" s="52">
        <f t="shared" si="20"/>
        <v>0</v>
      </c>
      <c r="H56" s="155">
        <f t="shared" si="21"/>
        <v>0</v>
      </c>
      <c r="I56" s="191">
        <f t="shared" si="22"/>
        <v>0</v>
      </c>
      <c r="J56" s="166"/>
      <c r="K56" s="83"/>
      <c r="L56" s="84"/>
      <c r="M56" s="79"/>
    </row>
    <row r="57" spans="1:13" ht="16.5" customHeight="1">
      <c r="B57" s="293"/>
      <c r="C57" s="293"/>
      <c r="D57" s="113"/>
      <c r="E57" s="134"/>
      <c r="F57" s="43"/>
      <c r="G57" s="44">
        <f t="shared" si="20"/>
        <v>0</v>
      </c>
      <c r="H57" s="154">
        <f t="shared" si="21"/>
        <v>0</v>
      </c>
      <c r="I57" s="190">
        <f t="shared" si="22"/>
        <v>0</v>
      </c>
      <c r="J57" s="167"/>
      <c r="K57" s="27"/>
      <c r="L57" s="22"/>
      <c r="M57" s="28"/>
    </row>
    <row r="58" spans="1:13" ht="16.5" customHeight="1">
      <c r="B58" s="295"/>
      <c r="C58" s="295"/>
      <c r="D58" s="115"/>
      <c r="E58" s="136"/>
      <c r="F58" s="50"/>
      <c r="G58" s="53">
        <f t="shared" si="20"/>
        <v>0</v>
      </c>
      <c r="H58" s="156">
        <f t="shared" si="21"/>
        <v>0</v>
      </c>
      <c r="I58" s="192">
        <f t="shared" si="22"/>
        <v>0</v>
      </c>
      <c r="J58" s="168"/>
      <c r="K58" s="80"/>
      <c r="L58" s="81"/>
      <c r="M58" s="82"/>
    </row>
    <row r="59" spans="1:13" ht="16.5" customHeight="1">
      <c r="A59" s="14">
        <v>25</v>
      </c>
      <c r="B59" s="296"/>
      <c r="C59" s="296"/>
      <c r="D59" s="116"/>
      <c r="E59" s="137"/>
      <c r="F59" s="45"/>
      <c r="G59" s="46">
        <f t="shared" si="20"/>
        <v>0</v>
      </c>
      <c r="H59" s="157">
        <f t="shared" si="21"/>
        <v>0</v>
      </c>
      <c r="I59" s="193">
        <f t="shared" si="22"/>
        <v>0</v>
      </c>
      <c r="J59" s="172"/>
      <c r="K59" s="32"/>
      <c r="L59" s="18"/>
      <c r="M59" s="33"/>
    </row>
    <row r="60" spans="1:13" ht="16.5" customHeight="1">
      <c r="B60" s="294"/>
      <c r="C60" s="294"/>
      <c r="D60" s="114"/>
      <c r="E60" s="135"/>
      <c r="F60" s="49"/>
      <c r="G60" s="52">
        <f t="shared" si="20"/>
        <v>0</v>
      </c>
      <c r="H60" s="155">
        <f t="shared" si="21"/>
        <v>0</v>
      </c>
      <c r="I60" s="191">
        <f t="shared" si="22"/>
        <v>0</v>
      </c>
      <c r="J60" s="166"/>
      <c r="K60" s="77"/>
      <c r="L60" s="78"/>
      <c r="M60" s="88"/>
    </row>
    <row r="61" spans="1:13" ht="16.5" customHeight="1">
      <c r="B61" s="293"/>
      <c r="C61" s="293"/>
      <c r="D61" s="113"/>
      <c r="E61" s="134"/>
      <c r="F61" s="43"/>
      <c r="G61" s="44">
        <f t="shared" si="20"/>
        <v>0</v>
      </c>
      <c r="H61" s="154">
        <f t="shared" si="21"/>
        <v>0</v>
      </c>
      <c r="I61" s="190">
        <f t="shared" si="22"/>
        <v>0</v>
      </c>
      <c r="J61" s="167"/>
      <c r="K61" s="36"/>
      <c r="L61" s="12"/>
      <c r="M61" s="34"/>
    </row>
    <row r="62" spans="1:13" ht="16.5" customHeight="1">
      <c r="B62" s="294"/>
      <c r="C62" s="294"/>
      <c r="D62" s="114"/>
      <c r="E62" s="135"/>
      <c r="F62" s="49"/>
      <c r="G62" s="52">
        <f t="shared" si="20"/>
        <v>0</v>
      </c>
      <c r="H62" s="155">
        <f t="shared" si="21"/>
        <v>0</v>
      </c>
      <c r="I62" s="191">
        <f t="shared" si="22"/>
        <v>0</v>
      </c>
      <c r="J62" s="166"/>
      <c r="K62" s="77"/>
      <c r="L62" s="78"/>
      <c r="M62" s="88"/>
    </row>
    <row r="63" spans="1:13" ht="16.5" customHeight="1">
      <c r="B63" s="297"/>
      <c r="C63" s="297"/>
      <c r="D63" s="117"/>
      <c r="E63" s="138"/>
      <c r="F63" s="47"/>
      <c r="G63" s="48">
        <f t="shared" si="20"/>
        <v>0</v>
      </c>
      <c r="H63" s="158">
        <f t="shared" si="21"/>
        <v>0</v>
      </c>
      <c r="I63" s="194">
        <f t="shared" si="22"/>
        <v>0</v>
      </c>
      <c r="J63" s="173"/>
      <c r="K63" s="40"/>
      <c r="L63" s="19"/>
      <c r="M63" s="35"/>
    </row>
    <row r="64" spans="1:13" ht="16.5" customHeight="1">
      <c r="A64" s="14">
        <v>30</v>
      </c>
      <c r="B64" s="298"/>
      <c r="C64" s="298"/>
      <c r="D64" s="118">
        <v>126500</v>
      </c>
      <c r="E64" s="139"/>
      <c r="F64" s="51"/>
      <c r="G64" s="54">
        <f t="shared" si="20"/>
        <v>0</v>
      </c>
      <c r="H64" s="159">
        <f t="shared" si="21"/>
        <v>0</v>
      </c>
      <c r="I64" s="195">
        <f t="shared" si="22"/>
        <v>0</v>
      </c>
      <c r="J64" s="171"/>
      <c r="K64" s="85"/>
      <c r="L64" s="86" t="s">
        <v>18</v>
      </c>
      <c r="M64" s="87"/>
    </row>
    <row r="65" spans="1:13" ht="16.5" customHeight="1">
      <c r="B65" s="293"/>
      <c r="C65" s="293"/>
      <c r="D65" s="113"/>
      <c r="E65" s="134"/>
      <c r="F65" s="43"/>
      <c r="G65" s="44">
        <f t="shared" si="20"/>
        <v>0</v>
      </c>
      <c r="H65" s="154">
        <f t="shared" si="21"/>
        <v>0</v>
      </c>
      <c r="I65" s="190">
        <f t="shared" si="22"/>
        <v>0</v>
      </c>
      <c r="J65" s="167"/>
      <c r="K65" s="27"/>
      <c r="L65" s="9"/>
      <c r="M65" s="30"/>
    </row>
    <row r="66" spans="1:13" ht="16.5" customHeight="1">
      <c r="B66" s="294"/>
      <c r="C66" s="294"/>
      <c r="D66" s="114"/>
      <c r="E66" s="135"/>
      <c r="F66" s="49"/>
      <c r="G66" s="52">
        <f t="shared" si="20"/>
        <v>0</v>
      </c>
      <c r="H66" s="155">
        <f t="shared" si="21"/>
        <v>0</v>
      </c>
      <c r="I66" s="191">
        <f t="shared" si="22"/>
        <v>0</v>
      </c>
      <c r="J66" s="166"/>
      <c r="K66" s="83"/>
      <c r="L66" s="84"/>
      <c r="M66" s="79"/>
    </row>
    <row r="67" spans="1:13" ht="16.5" customHeight="1">
      <c r="B67" s="293"/>
      <c r="C67" s="293"/>
      <c r="D67" s="113"/>
      <c r="E67" s="134"/>
      <c r="F67" s="43"/>
      <c r="G67" s="44">
        <f t="shared" si="20"/>
        <v>0</v>
      </c>
      <c r="H67" s="154">
        <f t="shared" si="21"/>
        <v>0</v>
      </c>
      <c r="I67" s="190">
        <f t="shared" si="22"/>
        <v>0</v>
      </c>
      <c r="J67" s="167"/>
      <c r="K67" s="27"/>
      <c r="L67" s="22"/>
      <c r="M67" s="28"/>
    </row>
    <row r="68" spans="1:13" ht="16.5" customHeight="1">
      <c r="B68" s="295"/>
      <c r="C68" s="295"/>
      <c r="D68" s="115"/>
      <c r="E68" s="136"/>
      <c r="F68" s="50"/>
      <c r="G68" s="53">
        <f t="shared" si="20"/>
        <v>0</v>
      </c>
      <c r="H68" s="156">
        <f t="shared" si="21"/>
        <v>0</v>
      </c>
      <c r="I68" s="192">
        <f t="shared" si="22"/>
        <v>0</v>
      </c>
      <c r="J68" s="168"/>
      <c r="K68" s="80"/>
      <c r="L68" s="81"/>
      <c r="M68" s="82"/>
    </row>
    <row r="69" spans="1:13" ht="16.5" customHeight="1">
      <c r="A69" s="14">
        <v>35</v>
      </c>
      <c r="B69" s="296"/>
      <c r="C69" s="296"/>
      <c r="D69" s="116"/>
      <c r="E69" s="137"/>
      <c r="F69" s="45"/>
      <c r="G69" s="46">
        <f t="shared" si="20"/>
        <v>0</v>
      </c>
      <c r="H69" s="157">
        <f t="shared" si="21"/>
        <v>0</v>
      </c>
      <c r="I69" s="193">
        <f t="shared" si="22"/>
        <v>0</v>
      </c>
      <c r="J69" s="172"/>
      <c r="K69" s="32"/>
      <c r="L69" s="18"/>
      <c r="M69" s="33"/>
    </row>
    <row r="70" spans="1:13" ht="16.5" customHeight="1">
      <c r="B70" s="294"/>
      <c r="C70" s="294"/>
      <c r="D70" s="114"/>
      <c r="E70" s="135"/>
      <c r="F70" s="49"/>
      <c r="G70" s="52">
        <f t="shared" si="20"/>
        <v>0</v>
      </c>
      <c r="H70" s="155">
        <f t="shared" si="21"/>
        <v>0</v>
      </c>
      <c r="I70" s="191">
        <f t="shared" si="22"/>
        <v>0</v>
      </c>
      <c r="J70" s="166"/>
      <c r="K70" s="77"/>
      <c r="L70" s="78"/>
      <c r="M70" s="88"/>
    </row>
    <row r="71" spans="1:13" ht="16.5" customHeight="1">
      <c r="B71" s="293"/>
      <c r="C71" s="293"/>
      <c r="D71" s="113"/>
      <c r="E71" s="134"/>
      <c r="F71" s="43"/>
      <c r="G71" s="44">
        <f t="shared" si="20"/>
        <v>0</v>
      </c>
      <c r="H71" s="154">
        <f t="shared" si="21"/>
        <v>0</v>
      </c>
      <c r="I71" s="190">
        <f t="shared" si="22"/>
        <v>0</v>
      </c>
      <c r="J71" s="167"/>
      <c r="K71" s="36"/>
      <c r="L71" s="12"/>
      <c r="M71" s="34"/>
    </row>
    <row r="72" spans="1:13" ht="16.5" customHeight="1">
      <c r="B72" s="294"/>
      <c r="C72" s="294"/>
      <c r="D72" s="114"/>
      <c r="E72" s="135"/>
      <c r="F72" s="49"/>
      <c r="G72" s="52">
        <f t="shared" si="20"/>
        <v>0</v>
      </c>
      <c r="H72" s="155">
        <f t="shared" si="21"/>
        <v>0</v>
      </c>
      <c r="I72" s="191">
        <f t="shared" si="22"/>
        <v>0</v>
      </c>
      <c r="J72" s="166"/>
      <c r="K72" s="77"/>
      <c r="L72" s="78"/>
      <c r="M72" s="88"/>
    </row>
    <row r="73" spans="1:13" ht="16.5" customHeight="1">
      <c r="B73" s="297"/>
      <c r="C73" s="297"/>
      <c r="D73" s="117"/>
      <c r="E73" s="138"/>
      <c r="F73" s="47"/>
      <c r="G73" s="48">
        <f t="shared" si="20"/>
        <v>0</v>
      </c>
      <c r="H73" s="158">
        <f t="shared" si="21"/>
        <v>0</v>
      </c>
      <c r="I73" s="194">
        <f t="shared" si="22"/>
        <v>0</v>
      </c>
      <c r="J73" s="173"/>
      <c r="K73" s="40"/>
      <c r="L73" s="19"/>
      <c r="M73" s="35"/>
    </row>
    <row r="74" spans="1:13" ht="16.5" customHeight="1">
      <c r="A74" s="14">
        <v>40</v>
      </c>
      <c r="B74" s="298"/>
      <c r="C74" s="298"/>
      <c r="D74" s="118"/>
      <c r="E74" s="139"/>
      <c r="F74" s="51"/>
      <c r="G74" s="54">
        <f t="shared" si="20"/>
        <v>0</v>
      </c>
      <c r="H74" s="159">
        <f t="shared" si="21"/>
        <v>0</v>
      </c>
      <c r="I74" s="195">
        <f t="shared" si="22"/>
        <v>0</v>
      </c>
      <c r="J74" s="171"/>
      <c r="K74" s="85"/>
      <c r="L74" s="86"/>
      <c r="M74" s="87"/>
    </row>
    <row r="75" spans="1:13" ht="16.5" customHeight="1">
      <c r="B75" s="293"/>
      <c r="C75" s="293"/>
      <c r="D75" s="113"/>
      <c r="E75" s="134"/>
      <c r="F75" s="43"/>
      <c r="G75" s="44">
        <f t="shared" si="20"/>
        <v>0</v>
      </c>
      <c r="H75" s="154">
        <f t="shared" si="21"/>
        <v>0</v>
      </c>
      <c r="I75" s="190">
        <f t="shared" si="22"/>
        <v>0</v>
      </c>
      <c r="J75" s="167"/>
      <c r="K75" s="27"/>
      <c r="L75" s="9"/>
      <c r="M75" s="30"/>
    </row>
    <row r="76" spans="1:13" ht="16.5" customHeight="1">
      <c r="B76" s="294"/>
      <c r="C76" s="294"/>
      <c r="D76" s="114"/>
      <c r="E76" s="135"/>
      <c r="F76" s="49"/>
      <c r="G76" s="52">
        <f t="shared" si="20"/>
        <v>0</v>
      </c>
      <c r="H76" s="155">
        <f t="shared" si="21"/>
        <v>0</v>
      </c>
      <c r="I76" s="191">
        <f t="shared" si="22"/>
        <v>0</v>
      </c>
      <c r="J76" s="166"/>
      <c r="K76" s="83"/>
      <c r="L76" s="84"/>
      <c r="M76" s="79"/>
    </row>
    <row r="77" spans="1:13" ht="16.5" customHeight="1">
      <c r="B77" s="293"/>
      <c r="C77" s="293"/>
      <c r="D77" s="113"/>
      <c r="E77" s="134"/>
      <c r="F77" s="43"/>
      <c r="G77" s="44">
        <f t="shared" si="20"/>
        <v>0</v>
      </c>
      <c r="H77" s="154">
        <f t="shared" si="21"/>
        <v>0</v>
      </c>
      <c r="I77" s="190">
        <f t="shared" si="22"/>
        <v>0</v>
      </c>
      <c r="J77" s="167"/>
      <c r="K77" s="27"/>
      <c r="L77" s="22"/>
      <c r="M77" s="28"/>
    </row>
    <row r="78" spans="1:13" ht="16.5" customHeight="1">
      <c r="B78" s="295"/>
      <c r="C78" s="295"/>
      <c r="D78" s="115"/>
      <c r="E78" s="136"/>
      <c r="F78" s="50"/>
      <c r="G78" s="53">
        <f t="shared" si="20"/>
        <v>0</v>
      </c>
      <c r="H78" s="156">
        <f t="shared" si="21"/>
        <v>0</v>
      </c>
      <c r="I78" s="192">
        <f t="shared" si="22"/>
        <v>0</v>
      </c>
      <c r="J78" s="168"/>
      <c r="K78" s="80"/>
      <c r="L78" s="81"/>
      <c r="M78" s="82"/>
    </row>
    <row r="79" spans="1:13" ht="16.5" customHeight="1">
      <c r="A79" s="14">
        <v>45</v>
      </c>
      <c r="B79" s="296"/>
      <c r="C79" s="296"/>
      <c r="D79" s="116"/>
      <c r="E79" s="137"/>
      <c r="F79" s="45"/>
      <c r="G79" s="46">
        <f t="shared" si="20"/>
        <v>0</v>
      </c>
      <c r="H79" s="157">
        <f t="shared" si="21"/>
        <v>0</v>
      </c>
      <c r="I79" s="193">
        <f t="shared" si="22"/>
        <v>0</v>
      </c>
      <c r="J79" s="172"/>
      <c r="K79" s="32"/>
      <c r="L79" s="18"/>
      <c r="M79" s="33"/>
    </row>
    <row r="80" spans="1:13" ht="16.5" customHeight="1">
      <c r="B80" s="294"/>
      <c r="C80" s="294"/>
      <c r="D80" s="114"/>
      <c r="E80" s="135"/>
      <c r="F80" s="49"/>
      <c r="G80" s="52">
        <f t="shared" si="20"/>
        <v>0</v>
      </c>
      <c r="H80" s="155">
        <f t="shared" si="21"/>
        <v>0</v>
      </c>
      <c r="I80" s="191">
        <f t="shared" si="22"/>
        <v>0</v>
      </c>
      <c r="J80" s="166"/>
      <c r="K80" s="77"/>
      <c r="L80" s="78"/>
      <c r="M80" s="88"/>
    </row>
    <row r="81" spans="1:13" ht="16.5" customHeight="1">
      <c r="B81" s="293"/>
      <c r="C81" s="293"/>
      <c r="D81" s="113"/>
      <c r="E81" s="134"/>
      <c r="F81" s="43"/>
      <c r="G81" s="44">
        <f t="shared" si="20"/>
        <v>0</v>
      </c>
      <c r="H81" s="154">
        <f t="shared" si="21"/>
        <v>0</v>
      </c>
      <c r="I81" s="190">
        <f t="shared" si="22"/>
        <v>0</v>
      </c>
      <c r="J81" s="167"/>
      <c r="K81" s="36"/>
      <c r="L81" s="12"/>
      <c r="M81" s="34"/>
    </row>
    <row r="82" spans="1:13" ht="16.5" customHeight="1">
      <c r="B82" s="294"/>
      <c r="C82" s="294"/>
      <c r="D82" s="114"/>
      <c r="E82" s="135"/>
      <c r="F82" s="49"/>
      <c r="G82" s="52">
        <f t="shared" si="20"/>
        <v>0</v>
      </c>
      <c r="H82" s="155">
        <f t="shared" si="21"/>
        <v>0</v>
      </c>
      <c r="I82" s="191">
        <f t="shared" si="22"/>
        <v>0</v>
      </c>
      <c r="J82" s="166"/>
      <c r="K82" s="77"/>
      <c r="L82" s="78"/>
      <c r="M82" s="88"/>
    </row>
    <row r="83" spans="1:13" ht="16.5" customHeight="1">
      <c r="B83" s="297"/>
      <c r="C83" s="297"/>
      <c r="D83" s="117"/>
      <c r="E83" s="138"/>
      <c r="F83" s="47"/>
      <c r="G83" s="48">
        <f t="shared" si="20"/>
        <v>0</v>
      </c>
      <c r="H83" s="158">
        <f t="shared" si="21"/>
        <v>0</v>
      </c>
      <c r="I83" s="194">
        <f t="shared" si="22"/>
        <v>0</v>
      </c>
      <c r="J83" s="173"/>
      <c r="K83" s="40"/>
      <c r="L83" s="19"/>
      <c r="M83" s="35"/>
    </row>
    <row r="84" spans="1:13" ht="16.5" customHeight="1">
      <c r="A84" s="14">
        <v>50</v>
      </c>
      <c r="B84" s="298"/>
      <c r="C84" s="298"/>
      <c r="D84" s="118"/>
      <c r="E84" s="139"/>
      <c r="F84" s="51"/>
      <c r="G84" s="54">
        <f t="shared" si="20"/>
        <v>0</v>
      </c>
      <c r="H84" s="159">
        <f t="shared" si="21"/>
        <v>0</v>
      </c>
      <c r="I84" s="195">
        <f t="shared" si="22"/>
        <v>0</v>
      </c>
      <c r="J84" s="171"/>
      <c r="K84" s="85"/>
      <c r="L84" s="86"/>
      <c r="M84" s="87"/>
    </row>
    <row r="85" spans="1:13" ht="16.5" customHeight="1">
      <c r="B85" s="293"/>
      <c r="C85" s="293"/>
      <c r="D85" s="113"/>
      <c r="E85" s="134"/>
      <c r="F85" s="43"/>
      <c r="G85" s="44">
        <f t="shared" si="20"/>
        <v>0</v>
      </c>
      <c r="H85" s="154">
        <f t="shared" si="21"/>
        <v>0</v>
      </c>
      <c r="I85" s="190">
        <f t="shared" si="22"/>
        <v>0</v>
      </c>
      <c r="J85" s="167"/>
      <c r="K85" s="27"/>
      <c r="L85" s="9"/>
      <c r="M85" s="30"/>
    </row>
    <row r="86" spans="1:13" ht="16.5" customHeight="1">
      <c r="B86" s="294"/>
      <c r="C86" s="294"/>
      <c r="D86" s="114"/>
      <c r="E86" s="135"/>
      <c r="F86" s="49"/>
      <c r="G86" s="52">
        <f t="shared" si="20"/>
        <v>0</v>
      </c>
      <c r="H86" s="155">
        <f t="shared" si="21"/>
        <v>0</v>
      </c>
      <c r="I86" s="191">
        <f t="shared" si="22"/>
        <v>0</v>
      </c>
      <c r="J86" s="166"/>
      <c r="K86" s="83"/>
      <c r="L86" s="84"/>
      <c r="M86" s="79"/>
    </row>
    <row r="87" spans="1:13" ht="16.5" customHeight="1">
      <c r="B87" s="293"/>
      <c r="C87" s="293"/>
      <c r="D87" s="113"/>
      <c r="E87" s="134"/>
      <c r="F87" s="43"/>
      <c r="G87" s="44">
        <f t="shared" si="20"/>
        <v>0</v>
      </c>
      <c r="H87" s="154">
        <f t="shared" si="21"/>
        <v>0</v>
      </c>
      <c r="I87" s="190">
        <f t="shared" si="22"/>
        <v>0</v>
      </c>
      <c r="J87" s="167"/>
      <c r="K87" s="27"/>
      <c r="L87" s="22"/>
      <c r="M87" s="28"/>
    </row>
    <row r="88" spans="1:13" ht="16.5" customHeight="1">
      <c r="B88" s="295"/>
      <c r="C88" s="295"/>
      <c r="D88" s="115"/>
      <c r="E88" s="136"/>
      <c r="F88" s="50"/>
      <c r="G88" s="53">
        <f t="shared" si="20"/>
        <v>0</v>
      </c>
      <c r="H88" s="156">
        <f t="shared" si="21"/>
        <v>0</v>
      </c>
      <c r="I88" s="192">
        <f t="shared" si="22"/>
        <v>0</v>
      </c>
      <c r="J88" s="168"/>
      <c r="K88" s="80"/>
      <c r="L88" s="81"/>
      <c r="M88" s="82"/>
    </row>
    <row r="89" spans="1:13" ht="16.5" customHeight="1">
      <c r="A89" s="14">
        <v>55</v>
      </c>
      <c r="B89" s="296"/>
      <c r="C89" s="296"/>
      <c r="D89" s="116"/>
      <c r="E89" s="137"/>
      <c r="F89" s="45"/>
      <c r="G89" s="46">
        <f t="shared" si="20"/>
        <v>0</v>
      </c>
      <c r="H89" s="157">
        <f t="shared" si="21"/>
        <v>0</v>
      </c>
      <c r="I89" s="193">
        <f t="shared" si="22"/>
        <v>0</v>
      </c>
      <c r="J89" s="172"/>
      <c r="K89" s="32"/>
      <c r="L89" s="18"/>
      <c r="M89" s="33"/>
    </row>
    <row r="90" spans="1:13" ht="16.5" customHeight="1">
      <c r="B90" s="294"/>
      <c r="C90" s="294"/>
      <c r="D90" s="114"/>
      <c r="E90" s="135"/>
      <c r="F90" s="49"/>
      <c r="G90" s="52">
        <f t="shared" si="20"/>
        <v>0</v>
      </c>
      <c r="H90" s="155">
        <f t="shared" si="21"/>
        <v>0</v>
      </c>
      <c r="I90" s="191">
        <f t="shared" si="22"/>
        <v>0</v>
      </c>
      <c r="J90" s="166"/>
      <c r="K90" s="77"/>
      <c r="L90" s="78"/>
      <c r="M90" s="88"/>
    </row>
    <row r="91" spans="1:13" ht="16.5" customHeight="1">
      <c r="B91" s="293"/>
      <c r="C91" s="293"/>
      <c r="D91" s="113"/>
      <c r="E91" s="134"/>
      <c r="F91" s="43"/>
      <c r="G91" s="44">
        <f t="shared" si="20"/>
        <v>0</v>
      </c>
      <c r="H91" s="154">
        <f t="shared" si="21"/>
        <v>0</v>
      </c>
      <c r="I91" s="190">
        <f t="shared" si="22"/>
        <v>0</v>
      </c>
      <c r="J91" s="167"/>
      <c r="K91" s="36"/>
      <c r="L91" s="12"/>
      <c r="M91" s="34"/>
    </row>
    <row r="92" spans="1:13" ht="16.5" customHeight="1">
      <c r="B92" s="294"/>
      <c r="C92" s="294"/>
      <c r="D92" s="114"/>
      <c r="E92" s="135"/>
      <c r="F92" s="49"/>
      <c r="G92" s="52">
        <f t="shared" si="20"/>
        <v>0</v>
      </c>
      <c r="H92" s="155">
        <f t="shared" si="21"/>
        <v>0</v>
      </c>
      <c r="I92" s="191">
        <f t="shared" si="22"/>
        <v>0</v>
      </c>
      <c r="J92" s="166"/>
      <c r="K92" s="77"/>
      <c r="L92" s="78"/>
      <c r="M92" s="88"/>
    </row>
    <row r="93" spans="1:13" ht="16.5" customHeight="1">
      <c r="B93" s="297"/>
      <c r="C93" s="297"/>
      <c r="D93" s="117"/>
      <c r="E93" s="138"/>
      <c r="F93" s="47"/>
      <c r="G93" s="48">
        <f t="shared" si="20"/>
        <v>0</v>
      </c>
      <c r="H93" s="158">
        <f t="shared" si="21"/>
        <v>0</v>
      </c>
      <c r="I93" s="194">
        <f t="shared" si="22"/>
        <v>0</v>
      </c>
      <c r="J93" s="173"/>
      <c r="K93" s="40"/>
      <c r="L93" s="19"/>
      <c r="M93" s="35"/>
    </row>
    <row r="94" spans="1:13" ht="16.5" customHeight="1">
      <c r="A94" s="14">
        <v>60</v>
      </c>
      <c r="B94" s="298"/>
      <c r="C94" s="298"/>
      <c r="D94" s="118"/>
      <c r="E94" s="139"/>
      <c r="F94" s="51"/>
      <c r="G94" s="54">
        <f t="shared" si="20"/>
        <v>0</v>
      </c>
      <c r="H94" s="159">
        <f t="shared" si="21"/>
        <v>0</v>
      </c>
      <c r="I94" s="195">
        <f t="shared" si="22"/>
        <v>0</v>
      </c>
      <c r="J94" s="171"/>
      <c r="K94" s="85"/>
      <c r="L94" s="86"/>
      <c r="M94" s="87"/>
    </row>
    <row r="95" spans="1:13" ht="16.5" customHeight="1">
      <c r="B95" s="293"/>
      <c r="C95" s="293"/>
      <c r="D95" s="113"/>
      <c r="E95" s="134"/>
      <c r="F95" s="43"/>
      <c r="G95" s="44">
        <f t="shared" si="20"/>
        <v>0</v>
      </c>
      <c r="H95" s="154">
        <f t="shared" si="21"/>
        <v>0</v>
      </c>
      <c r="I95" s="190">
        <f t="shared" si="22"/>
        <v>0</v>
      </c>
      <c r="J95" s="167"/>
      <c r="K95" s="27"/>
      <c r="L95" s="9"/>
      <c r="M95" s="30"/>
    </row>
    <row r="96" spans="1:13" ht="16.5" customHeight="1">
      <c r="B96" s="294"/>
      <c r="C96" s="294"/>
      <c r="D96" s="114"/>
      <c r="E96" s="135"/>
      <c r="F96" s="49"/>
      <c r="G96" s="52">
        <f t="shared" si="20"/>
        <v>0</v>
      </c>
      <c r="H96" s="155">
        <f t="shared" si="21"/>
        <v>0</v>
      </c>
      <c r="I96" s="191">
        <f t="shared" si="22"/>
        <v>0</v>
      </c>
      <c r="J96" s="166"/>
      <c r="K96" s="83"/>
      <c r="L96" s="84"/>
      <c r="M96" s="79"/>
    </row>
    <row r="97" spans="1:13" ht="16.5" customHeight="1">
      <c r="B97" s="293"/>
      <c r="C97" s="293"/>
      <c r="D97" s="113"/>
      <c r="E97" s="134"/>
      <c r="F97" s="43"/>
      <c r="G97" s="44">
        <f t="shared" si="20"/>
        <v>0</v>
      </c>
      <c r="H97" s="154">
        <f t="shared" si="21"/>
        <v>0</v>
      </c>
      <c r="I97" s="190">
        <f t="shared" si="22"/>
        <v>0</v>
      </c>
      <c r="J97" s="167"/>
      <c r="K97" s="27"/>
      <c r="L97" s="22"/>
      <c r="M97" s="28"/>
    </row>
    <row r="98" spans="1:13" ht="16.5" customHeight="1">
      <c r="B98" s="295"/>
      <c r="C98" s="295"/>
      <c r="D98" s="115"/>
      <c r="E98" s="136"/>
      <c r="F98" s="50"/>
      <c r="G98" s="53">
        <f t="shared" si="20"/>
        <v>0</v>
      </c>
      <c r="H98" s="156">
        <f t="shared" si="21"/>
        <v>0</v>
      </c>
      <c r="I98" s="192">
        <f t="shared" si="22"/>
        <v>0</v>
      </c>
      <c r="J98" s="168"/>
      <c r="K98" s="80"/>
      <c r="L98" s="81"/>
      <c r="M98" s="82"/>
    </row>
    <row r="99" spans="1:13" ht="16.5" customHeight="1">
      <c r="A99" s="14">
        <v>65</v>
      </c>
      <c r="B99" s="296"/>
      <c r="C99" s="296"/>
      <c r="D99" s="116"/>
      <c r="E99" s="137"/>
      <c r="F99" s="45"/>
      <c r="G99" s="46">
        <f t="shared" si="20"/>
        <v>0</v>
      </c>
      <c r="H99" s="157">
        <f t="shared" si="21"/>
        <v>0</v>
      </c>
      <c r="I99" s="193">
        <f t="shared" si="22"/>
        <v>0</v>
      </c>
      <c r="J99" s="172"/>
      <c r="K99" s="32"/>
      <c r="L99" s="18"/>
      <c r="M99" s="33"/>
    </row>
    <row r="100" spans="1:13" ht="16.5" customHeight="1">
      <c r="B100" s="294"/>
      <c r="C100" s="294"/>
      <c r="D100" s="114"/>
      <c r="E100" s="135"/>
      <c r="F100" s="49"/>
      <c r="G100" s="52">
        <f t="shared" ref="G100:G125" si="23">IFERROR(F100/E100,0)</f>
        <v>0</v>
      </c>
      <c r="H100" s="155">
        <f t="shared" si="21"/>
        <v>0</v>
      </c>
      <c r="I100" s="191">
        <f t="shared" si="22"/>
        <v>0</v>
      </c>
      <c r="J100" s="166"/>
      <c r="K100" s="77"/>
      <c r="L100" s="78"/>
      <c r="M100" s="88"/>
    </row>
    <row r="101" spans="1:13" ht="16.5" customHeight="1">
      <c r="B101" s="293"/>
      <c r="C101" s="293"/>
      <c r="D101" s="113"/>
      <c r="E101" s="134"/>
      <c r="F101" s="43"/>
      <c r="G101" s="44">
        <f t="shared" si="23"/>
        <v>0</v>
      </c>
      <c r="H101" s="154">
        <f t="shared" ref="H101:H125" si="24">IFERROR((D101-D100)/G101,0)</f>
        <v>0</v>
      </c>
      <c r="I101" s="190">
        <f t="shared" ref="I101:I125" si="25">IFERROR(((G101*E100)/(D101-D100)),0)</f>
        <v>0</v>
      </c>
      <c r="J101" s="167"/>
      <c r="K101" s="36"/>
      <c r="L101" s="12"/>
      <c r="M101" s="34"/>
    </row>
    <row r="102" spans="1:13" ht="16.5" customHeight="1">
      <c r="B102" s="294"/>
      <c r="C102" s="294"/>
      <c r="D102" s="114"/>
      <c r="E102" s="135"/>
      <c r="F102" s="49"/>
      <c r="G102" s="52">
        <f t="shared" si="23"/>
        <v>0</v>
      </c>
      <c r="H102" s="155">
        <f t="shared" si="24"/>
        <v>0</v>
      </c>
      <c r="I102" s="191">
        <f t="shared" si="25"/>
        <v>0</v>
      </c>
      <c r="J102" s="166"/>
      <c r="K102" s="77"/>
      <c r="L102" s="78"/>
      <c r="M102" s="88"/>
    </row>
    <row r="103" spans="1:13" ht="16.5" customHeight="1">
      <c r="B103" s="297"/>
      <c r="C103" s="297"/>
      <c r="D103" s="117"/>
      <c r="E103" s="138"/>
      <c r="F103" s="47"/>
      <c r="G103" s="48">
        <f t="shared" si="23"/>
        <v>0</v>
      </c>
      <c r="H103" s="158">
        <f t="shared" si="24"/>
        <v>0</v>
      </c>
      <c r="I103" s="194">
        <f t="shared" si="25"/>
        <v>0</v>
      </c>
      <c r="J103" s="173"/>
      <c r="K103" s="40"/>
      <c r="L103" s="19"/>
      <c r="M103" s="35"/>
    </row>
    <row r="104" spans="1:13" ht="16.5" customHeight="1">
      <c r="A104" s="14">
        <v>70</v>
      </c>
      <c r="B104" s="298"/>
      <c r="C104" s="298"/>
      <c r="D104" s="118"/>
      <c r="E104" s="139"/>
      <c r="F104" s="51"/>
      <c r="G104" s="54">
        <f t="shared" si="23"/>
        <v>0</v>
      </c>
      <c r="H104" s="159">
        <f t="shared" si="24"/>
        <v>0</v>
      </c>
      <c r="I104" s="195">
        <f t="shared" si="25"/>
        <v>0</v>
      </c>
      <c r="J104" s="171"/>
      <c r="K104" s="85"/>
      <c r="L104" s="86"/>
      <c r="M104" s="87"/>
    </row>
    <row r="105" spans="1:13" ht="16.5" customHeight="1">
      <c r="B105" s="293"/>
      <c r="C105" s="293"/>
      <c r="D105" s="113"/>
      <c r="E105" s="134"/>
      <c r="F105" s="43"/>
      <c r="G105" s="44">
        <f t="shared" si="23"/>
        <v>0</v>
      </c>
      <c r="H105" s="154">
        <f t="shared" si="24"/>
        <v>0</v>
      </c>
      <c r="I105" s="190">
        <f t="shared" si="25"/>
        <v>0</v>
      </c>
      <c r="J105" s="167"/>
      <c r="K105" s="27"/>
      <c r="L105" s="9"/>
      <c r="M105" s="30"/>
    </row>
    <row r="106" spans="1:13" ht="16.5" customHeight="1">
      <c r="B106" s="294"/>
      <c r="C106" s="294"/>
      <c r="D106" s="114"/>
      <c r="E106" s="135"/>
      <c r="F106" s="49"/>
      <c r="G106" s="52">
        <f t="shared" si="23"/>
        <v>0</v>
      </c>
      <c r="H106" s="155">
        <f t="shared" si="24"/>
        <v>0</v>
      </c>
      <c r="I106" s="191">
        <f t="shared" si="25"/>
        <v>0</v>
      </c>
      <c r="J106" s="166"/>
      <c r="K106" s="83"/>
      <c r="L106" s="84"/>
      <c r="M106" s="79"/>
    </row>
    <row r="107" spans="1:13" ht="16.5" customHeight="1">
      <c r="B107" s="293"/>
      <c r="C107" s="293"/>
      <c r="D107" s="113"/>
      <c r="E107" s="134"/>
      <c r="F107" s="43"/>
      <c r="G107" s="44">
        <f t="shared" si="23"/>
        <v>0</v>
      </c>
      <c r="H107" s="154">
        <f t="shared" si="24"/>
        <v>0</v>
      </c>
      <c r="I107" s="190">
        <f t="shared" si="25"/>
        <v>0</v>
      </c>
      <c r="J107" s="167"/>
      <c r="K107" s="27"/>
      <c r="L107" s="22"/>
      <c r="M107" s="28"/>
    </row>
    <row r="108" spans="1:13" ht="16.5" customHeight="1">
      <c r="B108" s="295"/>
      <c r="C108" s="295"/>
      <c r="D108" s="115"/>
      <c r="E108" s="136"/>
      <c r="F108" s="50"/>
      <c r="G108" s="53">
        <f t="shared" si="23"/>
        <v>0</v>
      </c>
      <c r="H108" s="156">
        <f t="shared" si="24"/>
        <v>0</v>
      </c>
      <c r="I108" s="192">
        <f t="shared" si="25"/>
        <v>0</v>
      </c>
      <c r="J108" s="168"/>
      <c r="K108" s="80"/>
      <c r="L108" s="81"/>
      <c r="M108" s="82"/>
    </row>
    <row r="109" spans="1:13" ht="16.5" customHeight="1">
      <c r="A109" s="14">
        <v>75</v>
      </c>
      <c r="B109" s="296"/>
      <c r="C109" s="296"/>
      <c r="D109" s="116"/>
      <c r="E109" s="137"/>
      <c r="F109" s="45"/>
      <c r="G109" s="46">
        <f t="shared" si="23"/>
        <v>0</v>
      </c>
      <c r="H109" s="157">
        <f t="shared" si="24"/>
        <v>0</v>
      </c>
      <c r="I109" s="193">
        <f t="shared" si="25"/>
        <v>0</v>
      </c>
      <c r="J109" s="172"/>
      <c r="K109" s="32"/>
      <c r="L109" s="18"/>
      <c r="M109" s="33"/>
    </row>
    <row r="110" spans="1:13" ht="16.5" customHeight="1">
      <c r="B110" s="294"/>
      <c r="C110" s="294"/>
      <c r="D110" s="114"/>
      <c r="E110" s="135"/>
      <c r="F110" s="49"/>
      <c r="G110" s="52">
        <f t="shared" si="23"/>
        <v>0</v>
      </c>
      <c r="H110" s="155">
        <f t="shared" si="24"/>
        <v>0</v>
      </c>
      <c r="I110" s="191">
        <f t="shared" si="25"/>
        <v>0</v>
      </c>
      <c r="J110" s="166"/>
      <c r="K110" s="77"/>
      <c r="L110" s="78"/>
      <c r="M110" s="88"/>
    </row>
    <row r="111" spans="1:13" ht="16.5" customHeight="1">
      <c r="B111" s="293"/>
      <c r="C111" s="293"/>
      <c r="D111" s="113"/>
      <c r="E111" s="134"/>
      <c r="F111" s="43"/>
      <c r="G111" s="44">
        <f t="shared" si="23"/>
        <v>0</v>
      </c>
      <c r="H111" s="154">
        <f t="shared" si="24"/>
        <v>0</v>
      </c>
      <c r="I111" s="190">
        <f t="shared" si="25"/>
        <v>0</v>
      </c>
      <c r="J111" s="167"/>
      <c r="K111" s="36"/>
      <c r="L111" s="12"/>
      <c r="M111" s="34"/>
    </row>
    <row r="112" spans="1:13" ht="16.5" customHeight="1">
      <c r="B112" s="294"/>
      <c r="C112" s="294"/>
      <c r="D112" s="114"/>
      <c r="E112" s="135"/>
      <c r="F112" s="49"/>
      <c r="G112" s="52">
        <f t="shared" si="23"/>
        <v>0</v>
      </c>
      <c r="H112" s="155">
        <f t="shared" si="24"/>
        <v>0</v>
      </c>
      <c r="I112" s="191">
        <f t="shared" si="25"/>
        <v>0</v>
      </c>
      <c r="J112" s="166"/>
      <c r="K112" s="77"/>
      <c r="L112" s="78"/>
      <c r="M112" s="88"/>
    </row>
    <row r="113" spans="1:13" ht="16.5" customHeight="1">
      <c r="B113" s="297"/>
      <c r="C113" s="297"/>
      <c r="D113" s="117"/>
      <c r="E113" s="138"/>
      <c r="F113" s="47"/>
      <c r="G113" s="48">
        <f t="shared" si="23"/>
        <v>0</v>
      </c>
      <c r="H113" s="158">
        <f t="shared" si="24"/>
        <v>0</v>
      </c>
      <c r="I113" s="194">
        <f t="shared" si="25"/>
        <v>0</v>
      </c>
      <c r="J113" s="173"/>
      <c r="K113" s="40"/>
      <c r="L113" s="19"/>
      <c r="M113" s="35"/>
    </row>
    <row r="114" spans="1:13" ht="16.5" customHeight="1">
      <c r="A114" s="14">
        <v>80</v>
      </c>
      <c r="B114" s="298"/>
      <c r="C114" s="298"/>
      <c r="D114" s="118"/>
      <c r="E114" s="139"/>
      <c r="F114" s="51"/>
      <c r="G114" s="54">
        <f t="shared" si="23"/>
        <v>0</v>
      </c>
      <c r="H114" s="159">
        <f t="shared" si="24"/>
        <v>0</v>
      </c>
      <c r="I114" s="195">
        <f t="shared" si="25"/>
        <v>0</v>
      </c>
      <c r="J114" s="171"/>
      <c r="K114" s="85"/>
      <c r="L114" s="86"/>
      <c r="M114" s="87"/>
    </row>
    <row r="115" spans="1:13" ht="16.5" customHeight="1">
      <c r="B115" s="293"/>
      <c r="C115" s="293"/>
      <c r="D115" s="113"/>
      <c r="E115" s="134"/>
      <c r="F115" s="43"/>
      <c r="G115" s="44">
        <f t="shared" si="23"/>
        <v>0</v>
      </c>
      <c r="H115" s="154">
        <f t="shared" si="24"/>
        <v>0</v>
      </c>
      <c r="I115" s="190">
        <f t="shared" si="25"/>
        <v>0</v>
      </c>
      <c r="J115" s="167"/>
      <c r="K115" s="27"/>
      <c r="L115" s="9"/>
      <c r="M115" s="30"/>
    </row>
    <row r="116" spans="1:13" ht="16.5" customHeight="1">
      <c r="B116" s="294"/>
      <c r="C116" s="294"/>
      <c r="D116" s="114"/>
      <c r="E116" s="135"/>
      <c r="F116" s="49"/>
      <c r="G116" s="52">
        <f t="shared" si="23"/>
        <v>0</v>
      </c>
      <c r="H116" s="155">
        <f t="shared" si="24"/>
        <v>0</v>
      </c>
      <c r="I116" s="191">
        <f t="shared" si="25"/>
        <v>0</v>
      </c>
      <c r="J116" s="166"/>
      <c r="K116" s="83"/>
      <c r="L116" s="84"/>
      <c r="M116" s="79"/>
    </row>
    <row r="117" spans="1:13" ht="16.5" customHeight="1">
      <c r="B117" s="293"/>
      <c r="C117" s="293"/>
      <c r="D117" s="113"/>
      <c r="E117" s="134"/>
      <c r="F117" s="43"/>
      <c r="G117" s="44">
        <f t="shared" si="23"/>
        <v>0</v>
      </c>
      <c r="H117" s="154">
        <f t="shared" si="24"/>
        <v>0</v>
      </c>
      <c r="I117" s="190">
        <f t="shared" si="25"/>
        <v>0</v>
      </c>
      <c r="J117" s="167"/>
      <c r="K117" s="27"/>
      <c r="L117" s="22"/>
      <c r="M117" s="28"/>
    </row>
    <row r="118" spans="1:13" ht="16.5" customHeight="1">
      <c r="B118" s="295"/>
      <c r="C118" s="295"/>
      <c r="D118" s="115"/>
      <c r="E118" s="136"/>
      <c r="F118" s="50"/>
      <c r="G118" s="53">
        <f t="shared" si="23"/>
        <v>0</v>
      </c>
      <c r="H118" s="156">
        <f t="shared" si="24"/>
        <v>0</v>
      </c>
      <c r="I118" s="192">
        <f t="shared" si="25"/>
        <v>0</v>
      </c>
      <c r="J118" s="168"/>
      <c r="K118" s="80"/>
      <c r="L118" s="81"/>
      <c r="M118" s="82"/>
    </row>
    <row r="119" spans="1:13" ht="16.5" customHeight="1">
      <c r="A119" s="14">
        <v>85</v>
      </c>
      <c r="B119" s="296"/>
      <c r="C119" s="296"/>
      <c r="D119" s="116"/>
      <c r="E119" s="137"/>
      <c r="F119" s="45"/>
      <c r="G119" s="46">
        <f t="shared" si="23"/>
        <v>0</v>
      </c>
      <c r="H119" s="157">
        <f t="shared" si="24"/>
        <v>0</v>
      </c>
      <c r="I119" s="193">
        <f t="shared" si="25"/>
        <v>0</v>
      </c>
      <c r="J119" s="172"/>
      <c r="K119" s="32"/>
      <c r="L119" s="18"/>
      <c r="M119" s="33"/>
    </row>
    <row r="120" spans="1:13" ht="16.5" customHeight="1">
      <c r="B120" s="294"/>
      <c r="C120" s="294"/>
      <c r="D120" s="114"/>
      <c r="E120" s="135"/>
      <c r="F120" s="49"/>
      <c r="G120" s="52">
        <f t="shared" si="23"/>
        <v>0</v>
      </c>
      <c r="H120" s="155">
        <f t="shared" si="24"/>
        <v>0</v>
      </c>
      <c r="I120" s="191">
        <f t="shared" si="25"/>
        <v>0</v>
      </c>
      <c r="J120" s="166"/>
      <c r="K120" s="77"/>
      <c r="L120" s="78"/>
      <c r="M120" s="88"/>
    </row>
    <row r="121" spans="1:13" ht="16.5" customHeight="1">
      <c r="B121" s="293"/>
      <c r="C121" s="293"/>
      <c r="D121" s="113"/>
      <c r="E121" s="134"/>
      <c r="F121" s="43"/>
      <c r="G121" s="44">
        <f t="shared" si="23"/>
        <v>0</v>
      </c>
      <c r="H121" s="154">
        <f t="shared" si="24"/>
        <v>0</v>
      </c>
      <c r="I121" s="190">
        <f t="shared" si="25"/>
        <v>0</v>
      </c>
      <c r="J121" s="167"/>
      <c r="K121" s="36"/>
      <c r="L121" s="12"/>
      <c r="M121" s="34"/>
    </row>
    <row r="122" spans="1:13" ht="16.5" customHeight="1">
      <c r="B122" s="294"/>
      <c r="C122" s="294"/>
      <c r="D122" s="114"/>
      <c r="E122" s="135"/>
      <c r="F122" s="49"/>
      <c r="G122" s="52">
        <f t="shared" si="23"/>
        <v>0</v>
      </c>
      <c r="H122" s="155">
        <f t="shared" si="24"/>
        <v>0</v>
      </c>
      <c r="I122" s="191">
        <f t="shared" si="25"/>
        <v>0</v>
      </c>
      <c r="J122" s="166"/>
      <c r="K122" s="77"/>
      <c r="L122" s="78"/>
      <c r="M122" s="88"/>
    </row>
    <row r="123" spans="1:13" ht="16.5" customHeight="1">
      <c r="B123" s="297"/>
      <c r="C123" s="297"/>
      <c r="D123" s="117"/>
      <c r="E123" s="138"/>
      <c r="F123" s="47"/>
      <c r="G123" s="48">
        <f t="shared" si="23"/>
        <v>0</v>
      </c>
      <c r="H123" s="158">
        <f t="shared" si="24"/>
        <v>0</v>
      </c>
      <c r="I123" s="194">
        <f t="shared" si="25"/>
        <v>0</v>
      </c>
      <c r="J123" s="173"/>
      <c r="K123" s="40"/>
      <c r="L123" s="19"/>
      <c r="M123" s="35"/>
    </row>
    <row r="124" spans="1:13" ht="16.5" customHeight="1">
      <c r="A124" s="14">
        <v>90</v>
      </c>
      <c r="B124" s="298"/>
      <c r="C124" s="298"/>
      <c r="D124" s="118"/>
      <c r="E124" s="139"/>
      <c r="F124" s="51"/>
      <c r="G124" s="54">
        <f t="shared" si="23"/>
        <v>0</v>
      </c>
      <c r="H124" s="159">
        <f t="shared" si="24"/>
        <v>0</v>
      </c>
      <c r="I124" s="195">
        <f t="shared" si="25"/>
        <v>0</v>
      </c>
      <c r="J124" s="171"/>
      <c r="K124" s="85"/>
      <c r="L124" s="86"/>
      <c r="M124" s="87"/>
    </row>
    <row r="125" spans="1:13" ht="16.5" customHeight="1">
      <c r="B125" s="293"/>
      <c r="C125" s="293"/>
      <c r="D125" s="113"/>
      <c r="E125" s="134"/>
      <c r="F125" s="43"/>
      <c r="G125" s="44">
        <f t="shared" si="23"/>
        <v>0</v>
      </c>
      <c r="H125" s="154">
        <f t="shared" si="24"/>
        <v>0</v>
      </c>
      <c r="I125" s="190">
        <f t="shared" si="25"/>
        <v>0</v>
      </c>
      <c r="J125" s="167"/>
      <c r="K125" s="27"/>
      <c r="L125" s="9"/>
      <c r="M125" s="30"/>
    </row>
  </sheetData>
  <mergeCells count="154">
    <mergeCell ref="O29:Y29"/>
    <mergeCell ref="O30:Y30"/>
    <mergeCell ref="O20:Z20"/>
    <mergeCell ref="O21:Z21"/>
    <mergeCell ref="O22:Z22"/>
    <mergeCell ref="O23:Z23"/>
    <mergeCell ref="O24:Z24"/>
    <mergeCell ref="O25:Z25"/>
    <mergeCell ref="O26:Z26"/>
    <mergeCell ref="O27:Z27"/>
    <mergeCell ref="O28:Z28"/>
    <mergeCell ref="W14:AM14"/>
    <mergeCell ref="P7:Q7"/>
    <mergeCell ref="R7:S7"/>
    <mergeCell ref="B125:C125"/>
    <mergeCell ref="K1:M6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120:C120"/>
    <mergeCell ref="B121:C121"/>
    <mergeCell ref="B122:C122"/>
    <mergeCell ref="B123:C123"/>
    <mergeCell ref="B124:C124"/>
    <mergeCell ref="B91:C91"/>
    <mergeCell ref="B92:C92"/>
    <mergeCell ref="B93:C93"/>
    <mergeCell ref="B94:C94"/>
    <mergeCell ref="K11:M11"/>
    <mergeCell ref="K13:M13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96:C96"/>
    <mergeCell ref="B97:C97"/>
    <mergeCell ref="B98:C98"/>
    <mergeCell ref="B99:C99"/>
    <mergeCell ref="B60:C60"/>
    <mergeCell ref="B61:C61"/>
    <mergeCell ref="B62:C62"/>
    <mergeCell ref="B63:C63"/>
    <mergeCell ref="B64:C64"/>
    <mergeCell ref="B85:C85"/>
    <mergeCell ref="B76:C76"/>
    <mergeCell ref="B77:C77"/>
    <mergeCell ref="B78:C78"/>
    <mergeCell ref="B79:C79"/>
    <mergeCell ref="B80:C80"/>
    <mergeCell ref="B86:C86"/>
    <mergeCell ref="B87:C87"/>
    <mergeCell ref="B88:C88"/>
    <mergeCell ref="B89:C89"/>
    <mergeCell ref="B90:C90"/>
    <mergeCell ref="B81:C81"/>
    <mergeCell ref="B95:C95"/>
    <mergeCell ref="B82:C82"/>
    <mergeCell ref="B83:C83"/>
    <mergeCell ref="B84:C84"/>
    <mergeCell ref="B57:C57"/>
    <mergeCell ref="B58:C58"/>
    <mergeCell ref="B59:C59"/>
    <mergeCell ref="B50:C50"/>
    <mergeCell ref="B51:C51"/>
    <mergeCell ref="B52:C52"/>
    <mergeCell ref="B53:C53"/>
    <mergeCell ref="B54:C54"/>
    <mergeCell ref="B38:C38"/>
    <mergeCell ref="B39:C39"/>
    <mergeCell ref="B48:C48"/>
    <mergeCell ref="B49:C49"/>
    <mergeCell ref="B40:C40"/>
    <mergeCell ref="B41:C41"/>
    <mergeCell ref="B42:C42"/>
    <mergeCell ref="B43:C43"/>
    <mergeCell ref="B44:C44"/>
    <mergeCell ref="B55:C55"/>
    <mergeCell ref="B56:C56"/>
    <mergeCell ref="B45:C45"/>
    <mergeCell ref="B46:C46"/>
    <mergeCell ref="B47:C47"/>
    <mergeCell ref="K15:M15"/>
    <mergeCell ref="K17:M17"/>
    <mergeCell ref="K19:M19"/>
    <mergeCell ref="K22:M22"/>
    <mergeCell ref="K23:M23"/>
    <mergeCell ref="K25:M25"/>
    <mergeCell ref="K27:M27"/>
    <mergeCell ref="K30:M30"/>
    <mergeCell ref="B11:B30"/>
    <mergeCell ref="K12:M12"/>
    <mergeCell ref="K14:M14"/>
    <mergeCell ref="K16:M16"/>
    <mergeCell ref="K18:M18"/>
    <mergeCell ref="K20:M20"/>
    <mergeCell ref="K21:M21"/>
    <mergeCell ref="K24:M24"/>
    <mergeCell ref="B35:C35"/>
    <mergeCell ref="B36:C36"/>
    <mergeCell ref="B37:C37"/>
    <mergeCell ref="J7:J9"/>
    <mergeCell ref="K26:M26"/>
    <mergeCell ref="K28:M28"/>
    <mergeCell ref="K29:M29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B31:C31"/>
    <mergeCell ref="L8:L9"/>
    <mergeCell ref="M8:M9"/>
    <mergeCell ref="A1:I1"/>
    <mergeCell ref="A2:I2"/>
    <mergeCell ref="A3:I3"/>
    <mergeCell ref="A4:E4"/>
    <mergeCell ref="A5:E5"/>
    <mergeCell ref="K7:L7"/>
    <mergeCell ref="E7:F7"/>
    <mergeCell ref="H7:I8"/>
    <mergeCell ref="G7:G8"/>
    <mergeCell ref="K8:K9"/>
    <mergeCell ref="B7:C9"/>
    <mergeCell ref="F5:I5"/>
    <mergeCell ref="F4:I4"/>
  </mergeCells>
  <conditionalFormatting sqref="H11:J11">
    <cfRule type="expression" dxfId="6" priority="1">
      <formula>OR(AND(I$11=1,$I11&gt;1.125*((SUMIFS($I$11:$I$30,$J$11:$J$30,1))/(SUMIFS($J$11:$J$30,$J$11:$J$30,1,$I$11:$I$30,"&gt;0")))),AND(I$11=2,$I11&gt;1.05*((SUMIFS($I$11:$I$30,$J$11:$J$30,2))/((SUMIFS($J$11:$J$30,$J$11:$J$30,2,$I$11:$I$30,"&gt;0"))/2))))</formula>
    </cfRule>
    <cfRule type="expression" dxfId="5" priority="12">
      <formula>OR(AND(I$11=1,$I11&lt;0.875*((SUMIFS($I$11:$I$30,$J$11:$J$30,1))/(SUMIFS($J$11:$J$30,$J$11:$J$30,1,$I$11:$I$30,"&gt;0"))),$I11&gt;0),AND(I$11=2,$I11&lt;0.875*((SUMIFS($I$11:$I$30,$J$11:$J$30,2))/((SUMIFS($J$11:$J$30,$J$11:$J$30,2,$I$11:$I$30,"&gt;0"))/2)),$I11&gt;0))</formula>
    </cfRule>
  </conditionalFormatting>
  <conditionalFormatting sqref="H11:J11">
    <cfRule type="expression" dxfId="4" priority="4">
      <formula>OR(AND(I$11=1,$I11&gt;1.05*((SUMIFS($I$11:$I$30,$J$11:$J$30,1))/(SUMIFS($J$11:$J$30,$J$11:$J$30,1,$I$11:$I$30,"&gt;0"))),$I11&lt;=1.125*((SUMIFS($I$11:$I$30,$J$11:$J$30,1))/(SUMIFS($J$11:$J$30,$J$11:$J$30,1,$I$11:$I$30,"&gt;0")))),AND(I$11=2,$I11&gt;1.05*((SUMIFS($I$11:$I$30,$J$11:$J$30,2))/((SUMIFS($J$11:$J$30,$J$11:$J$30,2,$I$11:$I$30,"&gt;0"))/2)),$I11&lt;=1.125*((SUMIFS($I$11:$I$30,$J$11:$J$30,2))/((SUMIFS($J$11:$J$30,$J$11:$J$30,2,$I$11:$I$30,"&gt;0"))/2))))</formula>
    </cfRule>
  </conditionalFormatting>
  <conditionalFormatting sqref="H11:J11">
    <cfRule type="expression" dxfId="3" priority="6">
      <formula>OR(AND(I$11=1,$I11&gt;1.01*((SUMIFS($I$11:$I$30,$J$11:$J$30,1))/(SUMIFS($J$11:$J$30,$J$11:$J$30,1,$I$11:$I$30,"&gt;0"))),$I11&lt;=1.05*((SUMIFS($I$11:$I$30,$J$11:$J$30,1))/(SUMIFS($J$11:$J$30,$J$11:$J$30,1,$I$11:$I$30,"&gt;0")))),AND(I$11=2,$I11&gt;1.01*((SUMIFS($I$11:$I$30,$J$11:$J$30,2))/((SUMIFS($J$11:$J$30,$J$11:$J$30,2,$I$11:$I$30,"&gt;0"))/2)),$I11&lt;=1.05*((SUMIFS($I$11:$I$30,$J$11:$J$30,2))/((SUMIFS($J$11:$J$30,$J$11:$J$30,2,$I$11:$I$30,"&gt;0"))/2))))</formula>
    </cfRule>
  </conditionalFormatting>
  <conditionalFormatting sqref="H11:J11">
    <cfRule type="expression" dxfId="2" priority="7">
      <formula>OR(AND(I$11=1,$I11&gt;=0.99*((SUMIFS($I$11:$I$30,$J$11:$J$30,1))/(SUMIFS($J$11:$J$30,$J$11:$J$30,1,$I$11:$I$30,"&gt;0"))),$I11&lt;((SUMIFS($I$11:$I$30,$J$11:$J$30,1))/(SUMIFS($J$11:$J$30,$J$11:$J$30,1,$I$11:$I$30,"&gt;0")))),AND(I$11=1,$I11&gt;((SUMIFS($I$11:$I$30,$J$11:$J$30,1))/(SUMIFS($J$11:$J$30,$J$11:$J$30,1,$I$11:$I$30,"&gt;0"))),$I11&lt;=1.01*((SUMIFS($I$11:$I$30,$J$11:$J$30,1))/(SUMIFS($J$11:$J$30,$J$11:$J$30,1,$I$11:$I$30,"&gt;0")))),AND(I$11=2,$I11&gt;=0.99*((SUMIFS($I$11:$I$30,$J$11:$J$30,2))/((SUMIFS($J$11:$J$30,$J$11:$J$30,2,$I$11:$I$30,"&gt;0"))/2)),$I11&lt;((SUMIFS($I$11:$I$30,$J$11:$J$30,2))/((SUMIFS($J$11:$J$30,$J$11:$J$30,2,$I$11:$I$30,"&gt;0"))/2))),AND(I$11=2, $I11&gt;((SUMIFS($I$11:$I$30,$J$11:$J$30,2))/((SUMIFS($J$11:$J$30,$J$11:$J$30,2,$I$11:$I$30,"&gt;0"))/2)),$I11&lt;=1.01*((SUMIFS($I$11:$I$30,$J$11:$J$30,2))/((SUMIFS($J$11:$J$30,$J$11:$J$30,2,$I$11:$I$30,"&gt;0"))/2))))</formula>
    </cfRule>
  </conditionalFormatting>
  <conditionalFormatting sqref="H11 I11 J11">
    <cfRule type="expression" dxfId="1" priority="8">
      <formula>OR(AND(I$11=1,$I11&lt;0.99*((SUMIFS($I$11:$I$30,$J$11:$J$30,1))/(SUMIFS($J$11:$J$30,$J$11:$J$30,1,$I$11:$I$30,"&gt;0"))),$I11&gt;=0.95*((SUMIFS($I$11:$I$30,$J$11:$J$30,1))/(SUMIFS($J$11:$J$30,$J$11:$J$30,1,$I$11:$I$30,"&gt;0")))),AND(I$11=2,$I11&lt;0.99*((SUMIFS($I$11:$I$30,$J$11:$J$30,2))/((SUMIFS($J$11:$J$30,$J$11:$J$30,2,$I$11:$I$30,"&gt;0"))/2)),$I11&gt;=0.95*((SUMIFS($I$11:$I$30,$J$11:$J$30,2))/((SUMIFS($J$11:$J$30,$J$11:$J$30,2,$I$11:$I$30,"&gt;0"))/2))))</formula>
    </cfRule>
  </conditionalFormatting>
  <conditionalFormatting sqref="H11:J11">
    <cfRule type="expression" dxfId="0" priority="11">
      <formula>OR(AND(I$11=1,$I11&lt;0.95*((SUMIFS($I$11:$I$30,$J$11:$J$30,1))/(SUMIFS($J$11:$J$30,$J$11:$J$30,1,$I$11:$I$30,"&gt;0"))),$I11&gt;=0.875*((SUMIFS($I$11:$I$30,$J$11:$J$30,1))/(SUMIFS($J$11:$J$30,$J$11:$J$30,1,$I$11:$I$30,"&gt;0")))),AND(I$11=2,$I11&lt;0.95*((SUMIFS($I$11:$I$30,$J$11:$J$30,2))/((SUMIFS($J$11:$J$30,$J$11:$J$30,2,$I$11:$I$30,"&gt;0"))/2)),$I11&gt;=0.875*((SUMIFS($I$11:$I$30,$J$11:$J$30,2))/((SUMIFS($J$11:$J$30,$J$11:$J$30,2,$I$11:$I$30,"&gt;0"))/2)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Godoy</dc:creator>
  <cp:lastModifiedBy>God@Pro</cp:lastModifiedBy>
  <cp:lastPrinted>2020-08-19T01:28:17Z</cp:lastPrinted>
  <dcterms:created xsi:type="dcterms:W3CDTF">2017-09-15T05:16:17Z</dcterms:created>
  <dcterms:modified xsi:type="dcterms:W3CDTF">2020-08-20T06:36:18Z</dcterms:modified>
</cp:coreProperties>
</file>