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1"/>
  </bookViews>
  <sheets>
    <sheet name="KPIs atualizando" sheetId="12" r:id="rId1"/>
    <sheet name="Analítico1015" sheetId="19" r:id="rId2"/>
  </sheets>
  <definedNames>
    <definedName name="_xlnm._FilterDatabase" localSheetId="1" hidden="1">Analítico1015!$A$2:$S$160</definedName>
  </definedNames>
  <calcPr calcId="152511"/>
</workbook>
</file>

<file path=xl/calcChain.xml><?xml version="1.0" encoding="utf-8"?>
<calcChain xmlns="http://schemas.openxmlformats.org/spreadsheetml/2006/main">
  <c r="P157" i="19" l="1"/>
  <c r="P153" i="19"/>
  <c r="P145" i="19"/>
  <c r="P141" i="19"/>
  <c r="P136" i="19"/>
  <c r="P116" i="19"/>
  <c r="P111" i="19"/>
  <c r="P103" i="19"/>
  <c r="P101" i="19"/>
  <c r="P97" i="19"/>
  <c r="P92" i="19"/>
  <c r="P68" i="19"/>
  <c r="P61" i="19"/>
  <c r="P55" i="19"/>
  <c r="P53" i="19"/>
  <c r="P48" i="19"/>
  <c r="P41" i="19"/>
  <c r="P3" i="19"/>
  <c r="P16" i="19"/>
  <c r="O119" i="19"/>
  <c r="N153" i="19"/>
  <c r="N143" i="19"/>
  <c r="N139" i="19"/>
  <c r="N103" i="19"/>
  <c r="N99" i="19"/>
  <c r="N94" i="19"/>
  <c r="N55" i="19"/>
  <c r="N51" i="19"/>
  <c r="N46" i="19"/>
  <c r="M159" i="19"/>
  <c r="O159" i="19" s="1"/>
  <c r="M145" i="19"/>
  <c r="M141" i="19"/>
  <c r="M133" i="19"/>
  <c r="M119" i="19"/>
  <c r="M15" i="19"/>
  <c r="M12" i="19"/>
  <c r="O12" i="19" s="1"/>
  <c r="K153" i="19"/>
  <c r="M153" i="19" s="1"/>
  <c r="O153" i="19" s="1"/>
  <c r="K142" i="19"/>
  <c r="M142" i="19" s="1"/>
  <c r="K134" i="19"/>
  <c r="M134" i="19" s="1"/>
  <c r="K123" i="19"/>
  <c r="M123" i="19" s="1"/>
  <c r="O123" i="19" s="1"/>
  <c r="K121" i="19"/>
  <c r="M121" i="19" s="1"/>
  <c r="K56" i="19"/>
  <c r="M56" i="19" s="1"/>
  <c r="K35" i="19"/>
  <c r="M35" i="19" s="1"/>
  <c r="K12" i="19"/>
  <c r="K5" i="19"/>
  <c r="M5" i="19" s="1"/>
  <c r="O5" i="19" s="1"/>
  <c r="J160" i="19"/>
  <c r="J159" i="19"/>
  <c r="K159" i="19" s="1"/>
  <c r="J158" i="19"/>
  <c r="J157" i="19"/>
  <c r="K157" i="19" s="1"/>
  <c r="M157" i="19" s="1"/>
  <c r="O157" i="19" s="1"/>
  <c r="J156" i="19"/>
  <c r="J155" i="19"/>
  <c r="J154" i="19"/>
  <c r="J153" i="19"/>
  <c r="J148" i="19"/>
  <c r="J145" i="19"/>
  <c r="K145" i="19" s="1"/>
  <c r="J144" i="19"/>
  <c r="J143" i="19"/>
  <c r="P143" i="19" s="1"/>
  <c r="J142" i="19"/>
  <c r="J141" i="19"/>
  <c r="O141" i="19" s="1"/>
  <c r="J140" i="19"/>
  <c r="J139" i="19"/>
  <c r="J138" i="19"/>
  <c r="J136" i="19"/>
  <c r="K136" i="19" s="1"/>
  <c r="M136" i="19" s="1"/>
  <c r="J135" i="19"/>
  <c r="J134" i="19"/>
  <c r="O134" i="19" s="1"/>
  <c r="J133" i="19"/>
  <c r="O133" i="19" s="1"/>
  <c r="J132" i="19"/>
  <c r="K132" i="19" s="1"/>
  <c r="M132" i="19" s="1"/>
  <c r="J131" i="19"/>
  <c r="J130" i="19"/>
  <c r="K130" i="19" s="1"/>
  <c r="M130" i="19" s="1"/>
  <c r="J124" i="19"/>
  <c r="J123" i="19"/>
  <c r="P123" i="19" s="1"/>
  <c r="J122" i="19"/>
  <c r="J121" i="19"/>
  <c r="P121" i="19" s="1"/>
  <c r="J120" i="19"/>
  <c r="J119" i="19"/>
  <c r="P119" i="19" s="1"/>
  <c r="J118" i="19"/>
  <c r="J116" i="19"/>
  <c r="J114" i="19"/>
  <c r="J113" i="19"/>
  <c r="K113" i="19" s="1"/>
  <c r="M113" i="19" s="1"/>
  <c r="O113" i="19" s="1"/>
  <c r="J112" i="19"/>
  <c r="J111" i="19"/>
  <c r="K111" i="19" s="1"/>
  <c r="M111" i="19" s="1"/>
  <c r="O111" i="19" s="1"/>
  <c r="J107" i="19"/>
  <c r="J105" i="19"/>
  <c r="J104" i="19"/>
  <c r="J103" i="19"/>
  <c r="K103" i="19" s="1"/>
  <c r="M103" i="19" s="1"/>
  <c r="O103" i="19" s="1"/>
  <c r="J102" i="19"/>
  <c r="J101" i="19"/>
  <c r="J100" i="19"/>
  <c r="J99" i="19"/>
  <c r="P99" i="19" s="1"/>
  <c r="J98" i="19"/>
  <c r="J97" i="19"/>
  <c r="K97" i="19" s="1"/>
  <c r="M97" i="19" s="1"/>
  <c r="J95" i="19"/>
  <c r="J94" i="19"/>
  <c r="J93" i="19"/>
  <c r="J92" i="19"/>
  <c r="J91" i="19"/>
  <c r="J90" i="19"/>
  <c r="P90" i="19" s="1"/>
  <c r="J89" i="19"/>
  <c r="J88" i="19"/>
  <c r="J84" i="19"/>
  <c r="J83" i="19"/>
  <c r="J82" i="19"/>
  <c r="J81" i="19"/>
  <c r="P81" i="19" s="1"/>
  <c r="J80" i="19"/>
  <c r="J79" i="19"/>
  <c r="P79" i="19" s="1"/>
  <c r="J72" i="19"/>
  <c r="J71" i="19"/>
  <c r="K71" i="19" s="1"/>
  <c r="M71" i="19" s="1"/>
  <c r="O71" i="19" s="1"/>
  <c r="J69" i="19"/>
  <c r="J68" i="19"/>
  <c r="J67" i="19"/>
  <c r="J63" i="19"/>
  <c r="P63" i="19" s="1"/>
  <c r="J62" i="19"/>
  <c r="J61" i="19"/>
  <c r="K61" i="19" s="1"/>
  <c r="M61" i="19" s="1"/>
  <c r="O61" i="19" s="1"/>
  <c r="J60" i="19"/>
  <c r="J57" i="19"/>
  <c r="J56" i="19"/>
  <c r="J55" i="19"/>
  <c r="K55" i="19" s="1"/>
  <c r="M55" i="19" s="1"/>
  <c r="O55" i="19" s="1"/>
  <c r="J54" i="19"/>
  <c r="J53" i="19"/>
  <c r="K53" i="19" s="1"/>
  <c r="M53" i="19" s="1"/>
  <c r="J52" i="19"/>
  <c r="J51" i="19"/>
  <c r="P51" i="19" s="1"/>
  <c r="J49" i="19"/>
  <c r="J48" i="19"/>
  <c r="J47" i="19"/>
  <c r="J46" i="19"/>
  <c r="J42" i="19"/>
  <c r="J41" i="19"/>
  <c r="K41" i="19" s="1"/>
  <c r="M41" i="19" s="1"/>
  <c r="J40" i="19"/>
  <c r="J39" i="19"/>
  <c r="J38" i="19"/>
  <c r="J37" i="19"/>
  <c r="J35" i="19"/>
  <c r="J34" i="19"/>
  <c r="P34" i="19" s="1"/>
  <c r="J33" i="19"/>
  <c r="J32" i="19"/>
  <c r="K32" i="19" s="1"/>
  <c r="M32" i="19" s="1"/>
  <c r="O32" i="19" s="1"/>
  <c r="J31" i="19"/>
  <c r="J20" i="19"/>
  <c r="P20" i="19" s="1"/>
  <c r="J19" i="19"/>
  <c r="J18" i="19"/>
  <c r="P18" i="19" s="1"/>
  <c r="J17" i="19"/>
  <c r="J16" i="19"/>
  <c r="J15" i="19"/>
  <c r="J12" i="19"/>
  <c r="P12" i="19" s="1"/>
  <c r="J10" i="19"/>
  <c r="J5" i="19"/>
  <c r="P5" i="19" s="1"/>
  <c r="J4" i="19"/>
  <c r="J3" i="19"/>
  <c r="K3" i="19" s="1"/>
  <c r="L160" i="19"/>
  <c r="N160" i="19" s="1"/>
  <c r="L159" i="19"/>
  <c r="N159" i="19" s="1"/>
  <c r="L158" i="19"/>
  <c r="N158" i="19" s="1"/>
  <c r="L157" i="19"/>
  <c r="N157" i="19" s="1"/>
  <c r="L156" i="19"/>
  <c r="N156" i="19" s="1"/>
  <c r="L155" i="19"/>
  <c r="N155" i="19" s="1"/>
  <c r="L154" i="19"/>
  <c r="N154" i="19" s="1"/>
  <c r="L153" i="19"/>
  <c r="L148" i="19"/>
  <c r="N148" i="19" s="1"/>
  <c r="L145" i="19"/>
  <c r="N145" i="19" s="1"/>
  <c r="L144" i="19"/>
  <c r="N144" i="19" s="1"/>
  <c r="L143" i="19"/>
  <c r="L142" i="19"/>
  <c r="N142" i="19" s="1"/>
  <c r="L141" i="19"/>
  <c r="N141" i="19" s="1"/>
  <c r="L140" i="19"/>
  <c r="N140" i="19" s="1"/>
  <c r="L139" i="19"/>
  <c r="L138" i="19"/>
  <c r="N138" i="19" s="1"/>
  <c r="L136" i="19"/>
  <c r="N136" i="19" s="1"/>
  <c r="L135" i="19"/>
  <c r="N135" i="19" s="1"/>
  <c r="L134" i="19"/>
  <c r="N134" i="19" s="1"/>
  <c r="L133" i="19"/>
  <c r="N133" i="19" s="1"/>
  <c r="L132" i="19"/>
  <c r="N132" i="19" s="1"/>
  <c r="L131" i="19"/>
  <c r="N131" i="19" s="1"/>
  <c r="L130" i="19"/>
  <c r="N130" i="19" s="1"/>
  <c r="L124" i="19"/>
  <c r="N124" i="19" s="1"/>
  <c r="L123" i="19"/>
  <c r="N123" i="19" s="1"/>
  <c r="L122" i="19"/>
  <c r="N122" i="19" s="1"/>
  <c r="L121" i="19"/>
  <c r="N121" i="19" s="1"/>
  <c r="L120" i="19"/>
  <c r="N120" i="19" s="1"/>
  <c r="L119" i="19"/>
  <c r="N119" i="19" s="1"/>
  <c r="L118" i="19"/>
  <c r="N118" i="19" s="1"/>
  <c r="L116" i="19"/>
  <c r="N116" i="19" s="1"/>
  <c r="L114" i="19"/>
  <c r="N114" i="19" s="1"/>
  <c r="L113" i="19"/>
  <c r="N113" i="19" s="1"/>
  <c r="L112" i="19"/>
  <c r="N112" i="19" s="1"/>
  <c r="L111" i="19"/>
  <c r="N111" i="19" s="1"/>
  <c r="L107" i="19"/>
  <c r="N107" i="19" s="1"/>
  <c r="L105" i="19"/>
  <c r="N105" i="19" s="1"/>
  <c r="L104" i="19"/>
  <c r="N104" i="19" s="1"/>
  <c r="L103" i="19"/>
  <c r="L102" i="19"/>
  <c r="N102" i="19" s="1"/>
  <c r="L101" i="19"/>
  <c r="N101" i="19" s="1"/>
  <c r="L100" i="19"/>
  <c r="N100" i="19" s="1"/>
  <c r="L99" i="19"/>
  <c r="L98" i="19"/>
  <c r="N98" i="19" s="1"/>
  <c r="L97" i="19"/>
  <c r="N97" i="19" s="1"/>
  <c r="L95" i="19"/>
  <c r="N95" i="19" s="1"/>
  <c r="L94" i="19"/>
  <c r="L93" i="19"/>
  <c r="N93" i="19" s="1"/>
  <c r="L92" i="19"/>
  <c r="N92" i="19" s="1"/>
  <c r="L91" i="19"/>
  <c r="N91" i="19" s="1"/>
  <c r="L90" i="19"/>
  <c r="N90" i="19" s="1"/>
  <c r="L89" i="19"/>
  <c r="N89" i="19" s="1"/>
  <c r="L88" i="19"/>
  <c r="N88" i="19" s="1"/>
  <c r="L84" i="19"/>
  <c r="N84" i="19" s="1"/>
  <c r="L83" i="19"/>
  <c r="N83" i="19" s="1"/>
  <c r="L82" i="19"/>
  <c r="N82" i="19" s="1"/>
  <c r="L81" i="19"/>
  <c r="N81" i="19" s="1"/>
  <c r="L80" i="19"/>
  <c r="N80" i="19" s="1"/>
  <c r="L79" i="19"/>
  <c r="N79" i="19" s="1"/>
  <c r="L72" i="19"/>
  <c r="N72" i="19" s="1"/>
  <c r="L71" i="19"/>
  <c r="N71" i="19" s="1"/>
  <c r="L69" i="19"/>
  <c r="N69" i="19" s="1"/>
  <c r="L68" i="19"/>
  <c r="N68" i="19" s="1"/>
  <c r="L67" i="19"/>
  <c r="N67" i="19" s="1"/>
  <c r="L63" i="19"/>
  <c r="N63" i="19" s="1"/>
  <c r="L62" i="19"/>
  <c r="N62" i="19" s="1"/>
  <c r="L61" i="19"/>
  <c r="N61" i="19" s="1"/>
  <c r="L60" i="19"/>
  <c r="N60" i="19" s="1"/>
  <c r="L57" i="19"/>
  <c r="N57" i="19" s="1"/>
  <c r="L56" i="19"/>
  <c r="N56" i="19" s="1"/>
  <c r="L55" i="19"/>
  <c r="L54" i="19"/>
  <c r="N54" i="19" s="1"/>
  <c r="L53" i="19"/>
  <c r="N53" i="19" s="1"/>
  <c r="L52" i="19"/>
  <c r="N52" i="19" s="1"/>
  <c r="L51" i="19"/>
  <c r="L49" i="19"/>
  <c r="N49" i="19" s="1"/>
  <c r="L48" i="19"/>
  <c r="N48" i="19" s="1"/>
  <c r="L47" i="19"/>
  <c r="N47" i="19" s="1"/>
  <c r="L46" i="19"/>
  <c r="L42" i="19"/>
  <c r="N42" i="19" s="1"/>
  <c r="L41" i="19"/>
  <c r="N41" i="19" s="1"/>
  <c r="L40" i="19"/>
  <c r="N40" i="19" s="1"/>
  <c r="L39" i="19"/>
  <c r="N39" i="19" s="1"/>
  <c r="L38" i="19"/>
  <c r="N38" i="19" s="1"/>
  <c r="L37" i="19"/>
  <c r="N37" i="19" s="1"/>
  <c r="L35" i="19"/>
  <c r="N35" i="19" s="1"/>
  <c r="L34" i="19"/>
  <c r="N34" i="19" s="1"/>
  <c r="L33" i="19"/>
  <c r="N33" i="19" s="1"/>
  <c r="L32" i="19"/>
  <c r="N32" i="19" s="1"/>
  <c r="L31" i="19"/>
  <c r="N31" i="19" s="1"/>
  <c r="L20" i="19"/>
  <c r="N20" i="19" s="1"/>
  <c r="L19" i="19"/>
  <c r="N19" i="19" s="1"/>
  <c r="L18" i="19"/>
  <c r="N18" i="19" s="1"/>
  <c r="L17" i="19"/>
  <c r="N17" i="19" s="1"/>
  <c r="L16" i="19"/>
  <c r="N16" i="19" s="1"/>
  <c r="L15" i="19"/>
  <c r="N15" i="19" s="1"/>
  <c r="L12" i="19"/>
  <c r="N12" i="19" s="1"/>
  <c r="L10" i="19"/>
  <c r="N10" i="19" s="1"/>
  <c r="L5" i="19"/>
  <c r="N5" i="19" s="1"/>
  <c r="L4" i="19"/>
  <c r="N4" i="19" s="1"/>
  <c r="L3" i="19"/>
  <c r="N3" i="19" s="1"/>
  <c r="P10" i="19" l="1"/>
  <c r="O10" i="19"/>
  <c r="K10" i="19"/>
  <c r="M10" i="19" s="1"/>
  <c r="P17" i="19"/>
  <c r="O17" i="19"/>
  <c r="P31" i="19"/>
  <c r="P35" i="19"/>
  <c r="O35" i="19"/>
  <c r="P40" i="19"/>
  <c r="P47" i="19"/>
  <c r="P52" i="19"/>
  <c r="P56" i="19"/>
  <c r="O56" i="19"/>
  <c r="P62" i="19"/>
  <c r="P69" i="19"/>
  <c r="P80" i="19"/>
  <c r="K80" i="19"/>
  <c r="M80" i="19" s="1"/>
  <c r="O80" i="19" s="1"/>
  <c r="P84" i="19"/>
  <c r="K84" i="19"/>
  <c r="M84" i="19" s="1"/>
  <c r="O84" i="19" s="1"/>
  <c r="P91" i="19"/>
  <c r="K91" i="19"/>
  <c r="M91" i="19" s="1"/>
  <c r="O91" i="19" s="1"/>
  <c r="P95" i="19"/>
  <c r="K95" i="19"/>
  <c r="M95" i="19" s="1"/>
  <c r="O95" i="19"/>
  <c r="P100" i="19"/>
  <c r="K100" i="19"/>
  <c r="M100" i="19" s="1"/>
  <c r="O100" i="19" s="1"/>
  <c r="P104" i="19"/>
  <c r="K104" i="19"/>
  <c r="M104" i="19" s="1"/>
  <c r="O104" i="19" s="1"/>
  <c r="P112" i="19"/>
  <c r="K112" i="19"/>
  <c r="M112" i="19" s="1"/>
  <c r="O112" i="19" s="1"/>
  <c r="P118" i="19"/>
  <c r="K118" i="19"/>
  <c r="M118" i="19" s="1"/>
  <c r="O118" i="19"/>
  <c r="P122" i="19"/>
  <c r="K122" i="19"/>
  <c r="M122" i="19" s="1"/>
  <c r="O122" i="19" s="1"/>
  <c r="P131" i="19"/>
  <c r="O131" i="19"/>
  <c r="K131" i="19"/>
  <c r="M131" i="19" s="1"/>
  <c r="P135" i="19"/>
  <c r="K135" i="19"/>
  <c r="M135" i="19" s="1"/>
  <c r="O135" i="19"/>
  <c r="P140" i="19"/>
  <c r="K140" i="19"/>
  <c r="M140" i="19" s="1"/>
  <c r="O140" i="19"/>
  <c r="P144" i="19"/>
  <c r="K144" i="19"/>
  <c r="M144" i="19" s="1"/>
  <c r="O144" i="19" s="1"/>
  <c r="P154" i="19"/>
  <c r="O154" i="19"/>
  <c r="K154" i="19"/>
  <c r="M154" i="19" s="1"/>
  <c r="P158" i="19"/>
  <c r="K158" i="19"/>
  <c r="M158" i="19" s="1"/>
  <c r="O158" i="19"/>
  <c r="K40" i="19"/>
  <c r="M40" i="19" s="1"/>
  <c r="O40" i="19" s="1"/>
  <c r="K62" i="19"/>
  <c r="M62" i="19" s="1"/>
  <c r="O62" i="19" s="1"/>
  <c r="O48" i="19"/>
  <c r="O92" i="19"/>
  <c r="K17" i="19"/>
  <c r="M17" i="19" s="1"/>
  <c r="K47" i="19"/>
  <c r="M47" i="19" s="1"/>
  <c r="O47" i="19" s="1"/>
  <c r="K69" i="19"/>
  <c r="M69" i="19" s="1"/>
  <c r="O69" i="19" s="1"/>
  <c r="P4" i="19"/>
  <c r="K4" i="19"/>
  <c r="M4" i="19" s="1"/>
  <c r="O4" i="19" s="1"/>
  <c r="O15" i="19"/>
  <c r="P15" i="19"/>
  <c r="P19" i="19"/>
  <c r="K19" i="19"/>
  <c r="M19" i="19" s="1"/>
  <c r="O19" i="19" s="1"/>
  <c r="P33" i="19"/>
  <c r="K33" i="19"/>
  <c r="M33" i="19" s="1"/>
  <c r="O33" i="19" s="1"/>
  <c r="O38" i="19"/>
  <c r="P38" i="19"/>
  <c r="K38" i="19"/>
  <c r="M38" i="19" s="1"/>
  <c r="O42" i="19"/>
  <c r="P42" i="19"/>
  <c r="K42" i="19"/>
  <c r="M42" i="19" s="1"/>
  <c r="P49" i="19"/>
  <c r="K49" i="19"/>
  <c r="M49" i="19" s="1"/>
  <c r="O49" i="19" s="1"/>
  <c r="K31" i="19"/>
  <c r="M31" i="19" s="1"/>
  <c r="O31" i="19" s="1"/>
  <c r="K52" i="19"/>
  <c r="M52" i="19" s="1"/>
  <c r="O52" i="19" s="1"/>
  <c r="O54" i="19"/>
  <c r="O60" i="19"/>
  <c r="P67" i="19"/>
  <c r="O72" i="19"/>
  <c r="O82" i="19"/>
  <c r="P93" i="19"/>
  <c r="O98" i="19"/>
  <c r="P114" i="19"/>
  <c r="O138" i="19"/>
  <c r="P138" i="19"/>
  <c r="O142" i="19"/>
  <c r="O156" i="19"/>
  <c r="O160" i="19"/>
  <c r="P160" i="19"/>
  <c r="K54" i="19"/>
  <c r="M54" i="19" s="1"/>
  <c r="K60" i="19"/>
  <c r="M60" i="19" s="1"/>
  <c r="K67" i="19"/>
  <c r="M67" i="19" s="1"/>
  <c r="O67" i="19" s="1"/>
  <c r="K72" i="19"/>
  <c r="M72" i="19" s="1"/>
  <c r="K82" i="19"/>
  <c r="M82" i="19" s="1"/>
  <c r="K89" i="19"/>
  <c r="M89" i="19" s="1"/>
  <c r="O89" i="19" s="1"/>
  <c r="K93" i="19"/>
  <c r="M93" i="19" s="1"/>
  <c r="O93" i="19" s="1"/>
  <c r="K98" i="19"/>
  <c r="M98" i="19" s="1"/>
  <c r="K102" i="19"/>
  <c r="M102" i="19" s="1"/>
  <c r="O102" i="19" s="1"/>
  <c r="K107" i="19"/>
  <c r="M107" i="19" s="1"/>
  <c r="O107" i="19" s="1"/>
  <c r="K114" i="19"/>
  <c r="M114" i="19" s="1"/>
  <c r="O114" i="19" s="1"/>
  <c r="K138" i="19"/>
  <c r="M138" i="19" s="1"/>
  <c r="K156" i="19"/>
  <c r="M156" i="19" s="1"/>
  <c r="P82" i="19"/>
  <c r="P120" i="19"/>
  <c r="P133" i="19"/>
  <c r="O68" i="19"/>
  <c r="O139" i="19"/>
  <c r="K16" i="19"/>
  <c r="M16" i="19" s="1"/>
  <c r="O16" i="19" s="1"/>
  <c r="K20" i="19"/>
  <c r="M20" i="19" s="1"/>
  <c r="K34" i="19"/>
  <c r="M34" i="19" s="1"/>
  <c r="K39" i="19"/>
  <c r="M39" i="19" s="1"/>
  <c r="O39" i="19" s="1"/>
  <c r="K46" i="19"/>
  <c r="M46" i="19" s="1"/>
  <c r="O46" i="19" s="1"/>
  <c r="K51" i="19"/>
  <c r="M51" i="19" s="1"/>
  <c r="O51" i="19" s="1"/>
  <c r="K68" i="19"/>
  <c r="M68" i="19" s="1"/>
  <c r="K79" i="19"/>
  <c r="M79" i="19" s="1"/>
  <c r="O79" i="19" s="1"/>
  <c r="K83" i="19"/>
  <c r="M83" i="19" s="1"/>
  <c r="O83" i="19" s="1"/>
  <c r="K90" i="19"/>
  <c r="M90" i="19" s="1"/>
  <c r="K94" i="19"/>
  <c r="M94" i="19" s="1"/>
  <c r="O94" i="19" s="1"/>
  <c r="K99" i="19"/>
  <c r="M99" i="19" s="1"/>
  <c r="O99" i="19" s="1"/>
  <c r="K116" i="19"/>
  <c r="M116" i="19" s="1"/>
  <c r="O116" i="19" s="1"/>
  <c r="K139" i="19"/>
  <c r="M139" i="19" s="1"/>
  <c r="K148" i="19"/>
  <c r="M148" i="19" s="1"/>
  <c r="O148" i="19" s="1"/>
  <c r="O34" i="19"/>
  <c r="O41" i="19"/>
  <c r="O53" i="19"/>
  <c r="O90" i="19"/>
  <c r="O97" i="19"/>
  <c r="O130" i="19"/>
  <c r="O136" i="19"/>
  <c r="O145" i="19"/>
  <c r="P32" i="19"/>
  <c r="P39" i="19"/>
  <c r="P60" i="19"/>
  <c r="P71" i="19"/>
  <c r="P83" i="19"/>
  <c r="P94" i="19"/>
  <c r="P102" i="19"/>
  <c r="P113" i="19"/>
  <c r="P134" i="19"/>
  <c r="P142" i="19"/>
  <c r="P156" i="19"/>
  <c r="P72" i="19"/>
  <c r="P89" i="19"/>
  <c r="P124" i="19"/>
  <c r="P37" i="19"/>
  <c r="O37" i="19"/>
  <c r="P57" i="19"/>
  <c r="P88" i="19"/>
  <c r="O88" i="19"/>
  <c r="P105" i="19"/>
  <c r="O105" i="19"/>
  <c r="P132" i="19"/>
  <c r="O132" i="19"/>
  <c r="P155" i="19"/>
  <c r="K155" i="19"/>
  <c r="M155" i="19" s="1"/>
  <c r="O155" i="19" s="1"/>
  <c r="K18" i="19"/>
  <c r="M18" i="19" s="1"/>
  <c r="O18" i="19" s="1"/>
  <c r="K37" i="19"/>
  <c r="M37" i="19" s="1"/>
  <c r="K48" i="19"/>
  <c r="M48" i="19" s="1"/>
  <c r="K57" i="19"/>
  <c r="M57" i="19" s="1"/>
  <c r="O57" i="19" s="1"/>
  <c r="K63" i="19"/>
  <c r="M63" i="19" s="1"/>
  <c r="O63" i="19" s="1"/>
  <c r="K81" i="19"/>
  <c r="M81" i="19" s="1"/>
  <c r="O81" i="19" s="1"/>
  <c r="K88" i="19"/>
  <c r="M88" i="19" s="1"/>
  <c r="K92" i="19"/>
  <c r="M92" i="19" s="1"/>
  <c r="K101" i="19"/>
  <c r="M101" i="19" s="1"/>
  <c r="O101" i="19" s="1"/>
  <c r="K105" i="19"/>
  <c r="M105" i="19" s="1"/>
  <c r="K120" i="19"/>
  <c r="M120" i="19" s="1"/>
  <c r="O120" i="19" s="1"/>
  <c r="K124" i="19"/>
  <c r="M124" i="19" s="1"/>
  <c r="O124" i="19" s="1"/>
  <c r="K143" i="19"/>
  <c r="M143" i="19" s="1"/>
  <c r="O143" i="19" s="1"/>
  <c r="K160" i="19"/>
  <c r="M160" i="19" s="1"/>
  <c r="O20" i="19"/>
  <c r="O121" i="19"/>
  <c r="P46" i="19"/>
  <c r="P54" i="19"/>
  <c r="P98" i="19"/>
  <c r="P107" i="19"/>
  <c r="P130" i="19"/>
  <c r="P139" i="19"/>
  <c r="P148" i="19"/>
  <c r="P159" i="19"/>
  <c r="G15" i="12" l="1"/>
  <c r="H15" i="12"/>
  <c r="F13" i="12"/>
  <c r="F15" i="12" s="1"/>
  <c r="G13" i="12"/>
  <c r="H13" i="12"/>
  <c r="F14" i="12"/>
  <c r="G14" i="12"/>
  <c r="H14" i="12"/>
  <c r="G12" i="12"/>
  <c r="H12" i="12"/>
  <c r="F11" i="12"/>
  <c r="F12" i="12" s="1"/>
  <c r="G11" i="12"/>
  <c r="H11" i="12"/>
  <c r="F4" i="12" l="1"/>
  <c r="G4" i="12"/>
  <c r="H4" i="12"/>
  <c r="E11" i="12" l="1"/>
  <c r="E12" i="12" s="1"/>
  <c r="E33" i="12" l="1"/>
  <c r="E21" i="12"/>
  <c r="E36" i="12" s="1"/>
  <c r="C13" i="12"/>
  <c r="C14" i="12"/>
  <c r="E14" i="12"/>
  <c r="D14" i="12"/>
  <c r="B14" i="12"/>
  <c r="C11" i="12"/>
  <c r="C12" i="12" s="1"/>
  <c r="D11" i="12"/>
  <c r="D12" i="12" s="1"/>
  <c r="B11" i="12"/>
  <c r="B37" i="12" l="1"/>
  <c r="B12" i="12"/>
  <c r="C37" i="12"/>
  <c r="E37" i="12"/>
  <c r="D37" i="12"/>
  <c r="C15" i="12"/>
  <c r="E34" i="12"/>
  <c r="E13" i="12" l="1"/>
  <c r="E15" i="12" s="1"/>
  <c r="D13" i="12"/>
  <c r="D15" i="12" s="1"/>
  <c r="B13" i="12"/>
  <c r="B15" i="12" s="1"/>
  <c r="J5" i="12" l="1"/>
  <c r="E4" i="12"/>
  <c r="E6" i="12" s="1"/>
  <c r="E35" i="12" s="1"/>
  <c r="D4" i="12"/>
  <c r="D6" i="12" s="1"/>
  <c r="C4" i="12"/>
  <c r="C6" i="12" s="1"/>
  <c r="B4" i="12"/>
  <c r="B6" i="12" s="1"/>
  <c r="J3" i="12"/>
  <c r="J2" i="12"/>
  <c r="J4" i="12" l="1"/>
  <c r="K5" i="12" s="1"/>
  <c r="J6" i="12"/>
  <c r="K6" i="12" l="1"/>
  <c r="M3" i="19"/>
  <c r="O3" i="19" s="1"/>
</calcChain>
</file>

<file path=xl/comments1.xml><?xml version="1.0" encoding="utf-8"?>
<comments xmlns="http://schemas.openxmlformats.org/spreadsheetml/2006/main">
  <authors>
    <author>Autor</author>
  </authors>
  <commentList>
    <comment ref="B44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Apliquei os indicadores somente nos chamados de solicitação de documentos, pois com as outras solicitações o resultado não seria real.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H4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Urgente
</t>
        </r>
      </text>
    </comment>
    <comment ref="H10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Urgente
</t>
        </r>
      </text>
    </comment>
    <comment ref="H19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Urgente
</t>
        </r>
      </text>
    </comment>
    <comment ref="H20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Urgente
</t>
        </r>
      </text>
    </comment>
    <comment ref="H31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Urgente
</t>
        </r>
      </text>
    </comment>
    <comment ref="H32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Urgente
</t>
        </r>
      </text>
    </comment>
    <comment ref="H41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Urgente
</t>
        </r>
      </text>
    </comment>
    <comment ref="H42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Urgente
</t>
        </r>
      </text>
    </comment>
    <comment ref="H47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Urgente
</t>
        </r>
      </text>
    </comment>
    <comment ref="H52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Urgente
</t>
        </r>
      </text>
    </comment>
    <comment ref="H56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Urgente
</t>
        </r>
      </text>
    </comment>
    <comment ref="H57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Urgente
</t>
        </r>
      </text>
    </comment>
    <comment ref="H71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Urgente
</t>
        </r>
      </text>
    </comment>
    <comment ref="H81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Urgente
</t>
        </r>
      </text>
    </comment>
    <comment ref="H84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Urgente
</t>
        </r>
      </text>
    </comment>
    <comment ref="H88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Urgente
</t>
        </r>
      </text>
    </comment>
    <comment ref="H90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Urgente
</t>
        </r>
      </text>
    </comment>
    <comment ref="H97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Urgente
</t>
        </r>
      </text>
    </comment>
    <comment ref="H99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Urgente
</t>
        </r>
      </text>
    </comment>
    <comment ref="H102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Urgente
</t>
        </r>
      </text>
    </comment>
    <comment ref="H111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Urgente
</t>
        </r>
      </text>
    </comment>
    <comment ref="H112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Urgente
</t>
        </r>
      </text>
    </comment>
    <comment ref="H118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Urgente
</t>
        </r>
      </text>
    </comment>
    <comment ref="H120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Urgente
</t>
        </r>
      </text>
    </comment>
    <comment ref="H124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Urgente
</t>
        </r>
      </text>
    </comment>
    <comment ref="H133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Urgente
</t>
        </r>
      </text>
    </comment>
    <comment ref="H136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Urgente</t>
        </r>
      </text>
    </comment>
    <comment ref="H139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Urgente
</t>
        </r>
      </text>
    </comment>
    <comment ref="H140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Urgente
</t>
        </r>
      </text>
    </comment>
    <comment ref="H156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Urgente
</t>
        </r>
      </text>
    </comment>
    <comment ref="H157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requisição 3575 cancelada pois constava caixa errada
</t>
        </r>
      </text>
    </comment>
    <comment ref="H159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Urgente
</t>
        </r>
      </text>
    </comment>
  </commentList>
</comments>
</file>

<file path=xl/sharedStrings.xml><?xml version="1.0" encoding="utf-8"?>
<sst xmlns="http://schemas.openxmlformats.org/spreadsheetml/2006/main" count="280" uniqueCount="85">
  <si>
    <t>Novos Chamados Abertos no Periodo</t>
  </si>
  <si>
    <t>Total de Chamados do Periodo</t>
  </si>
  <si>
    <t>Total de Chamados Finalizados no Periodo</t>
  </si>
  <si>
    <t>Saldo Final de Chamados Pendentes de Atendimento</t>
  </si>
  <si>
    <t>Total de Chamados Pendentes de Periodos Anteriores ao Atual</t>
  </si>
  <si>
    <t>Acumulado</t>
  </si>
  <si>
    <t>Indicadores</t>
  </si>
  <si>
    <t>Finalizado</t>
  </si>
  <si>
    <t>Devolução Finalizada</t>
  </si>
  <si>
    <t>Recebimento Novos</t>
  </si>
  <si>
    <t>Novos Containers</t>
  </si>
  <si>
    <t>Data da Solicitação</t>
  </si>
  <si>
    <t>Status</t>
  </si>
  <si>
    <t>Data de finalização</t>
  </si>
  <si>
    <t>3542/3541</t>
  </si>
  <si>
    <t>3576/3575</t>
  </si>
  <si>
    <t>-</t>
  </si>
  <si>
    <t>HORAS</t>
  </si>
  <si>
    <t>SLA</t>
  </si>
  <si>
    <t>Total de chamados finalizados fora do prazo de SLA</t>
  </si>
  <si>
    <t>[preciso da memoria de calculo para entender como chegou nesses numeros e validar]</t>
  </si>
  <si>
    <t xml:space="preserve">KPIs </t>
  </si>
  <si>
    <t>DESCRIÇÃO</t>
  </si>
  <si>
    <t>2. Média de chamados (dia)</t>
  </si>
  <si>
    <t>3. Tempo médio de atendimento (horas)</t>
  </si>
  <si>
    <t xml:space="preserve">Média de solicitações de documentos durante os dias úteis do mês apurado. Quantos atendimentos recebemos em média por dia trabalhado. </t>
  </si>
  <si>
    <t xml:space="preserve">Média do tempo total de atendimento do mês apurado, urgentes e normais. Em quando tempo, em média, estamos realizando os atendimentos? </t>
  </si>
  <si>
    <t>Somente o número de chamados de solicitações de documentos. O número foi extraído da planilha dinâmica do controle de atendimento utilizado pela Gerir. separei a contagem dos atendimentos urgentes e normais, pois temos dois SLAs diferentes.</t>
  </si>
  <si>
    <t>Status Atendimento</t>
  </si>
  <si>
    <t>Novos chamados de solicitação de documentos Normais</t>
  </si>
  <si>
    <t>Novos chamados de solicitação de documentos Urgentes</t>
  </si>
  <si>
    <t>Total de chamados de Solicitação de documentos</t>
  </si>
  <si>
    <t>Média de chamados Urgentes (dias úteis)</t>
  </si>
  <si>
    <t xml:space="preserve">Média de chamados Normais (dias úteis) </t>
  </si>
  <si>
    <t xml:space="preserve">Média total de chamados (dias úteis) </t>
  </si>
  <si>
    <t>Tempo médio de chamados Urgentes (horas)</t>
  </si>
  <si>
    <t>Chamados atrasados para mês subsequente Urgentes</t>
  </si>
  <si>
    <t>Chamados atrasados para mês subsequente Normais</t>
  </si>
  <si>
    <t>Total de chamados atrasados para mês subsequente</t>
  </si>
  <si>
    <t>Média total de atraso para mês subsequente (horas)</t>
  </si>
  <si>
    <t>Tempo médio de atraso dos chamados pendentes - Normais (horas)</t>
  </si>
  <si>
    <t>Tempo médio de atraso dos chamados pendentes - Urgentes (horas)</t>
  </si>
  <si>
    <t>Total de chamados finalizados fora do prazo de SLA - Normais</t>
  </si>
  <si>
    <t>Total de chamados finalizados fora do prazo de SLA - Urgentes</t>
  </si>
  <si>
    <t>Média de atraso - Normais (horas)</t>
  </si>
  <si>
    <t xml:space="preserve">Média de atraso -  Urgentes (horas) </t>
  </si>
  <si>
    <t>Média total de chamados finalizados fora do prazo de SLA (horas)</t>
  </si>
  <si>
    <t>Chamados atendidos dentro do Prazo de SLA</t>
  </si>
  <si>
    <t>Chamados fora do prazo de SLA</t>
  </si>
  <si>
    <t>Aumento/redução nos chamados em relação ao mês anterior</t>
  </si>
  <si>
    <t xml:space="preserve">Chamados em atrasos para o mês subsequente </t>
  </si>
  <si>
    <t>SLA NORMAL</t>
  </si>
  <si>
    <t>SLA URGENTE</t>
  </si>
  <si>
    <t>Aumento/redução no tempo médio de atraso</t>
  </si>
  <si>
    <t xml:space="preserve">Aumento/redução no tempo médio de atendimento </t>
  </si>
  <si>
    <t>Chamados fechados no mês corrente</t>
  </si>
  <si>
    <t xml:space="preserve">1. Chamados de solicitação de documentos </t>
  </si>
  <si>
    <t>4. Chamados atrasados para o mês subsequente</t>
  </si>
  <si>
    <t>6. Chamados finalizados fora do prazo de SLA</t>
  </si>
  <si>
    <t>7. Média de atraso dos chamados finalizados fora do prazo de SLA</t>
  </si>
  <si>
    <t xml:space="preserve">Tempo médio de atraso de todos os atendimento do mês corrente fechados fora do prazo de SLA. Média de quanto tempo levamos a mais para finalizar esses chamados </t>
  </si>
  <si>
    <t xml:space="preserve">Tempo médio de atraso dos chamados pendentes para o mês subsequente. Quanto tempo levamos a mais para finalizar os atendimentos que passaram para o mês subsequente </t>
  </si>
  <si>
    <t>5. Média de atraso dos chamados no mês subsequente (hora)</t>
  </si>
  <si>
    <t xml:space="preserve">Total de chamados do mês corrente que foram fechados fora do prazo de SLA. </t>
  </si>
  <si>
    <t xml:space="preserve">Chamados abertos em um mês e fechado no mês subsequente fora do prazo de SLA. Dos chamados pendentes quais estão atrasados. </t>
  </si>
  <si>
    <t>Tempo médio total de chamados (horas)</t>
  </si>
  <si>
    <t>Tempo médio de chamados Normais (horas)</t>
  </si>
  <si>
    <t>GUARDA</t>
  </si>
  <si>
    <t>Porcentagem de atendimentos urgentes</t>
  </si>
  <si>
    <t>Urgente</t>
  </si>
  <si>
    <t>3555/3556</t>
  </si>
  <si>
    <t>3589/3590</t>
  </si>
  <si>
    <t>Req GED</t>
  </si>
  <si>
    <t>hora solicitação</t>
  </si>
  <si>
    <t>hora finalização</t>
  </si>
  <si>
    <t>3662/3661/3617</t>
  </si>
  <si>
    <t>SAÍDA</t>
  </si>
  <si>
    <t>Entrada</t>
  </si>
  <si>
    <t>SLA Sem Hora almoço Inico</t>
  </si>
  <si>
    <t>SLA Sem Hora almoço Fim</t>
  </si>
  <si>
    <t xml:space="preserve">Total </t>
  </si>
  <si>
    <t>quantidade de dias</t>
  </si>
  <si>
    <t>data inicial igual data final</t>
  </si>
  <si>
    <t>SLA hora Início (B)</t>
  </si>
  <si>
    <t>SLA hora Fim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</si>
</sst>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h:mm;@"/>
    <numFmt numFmtId="166" formatCode="[$-F400]h:mm:ss\ AM/PM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0"/>
      <name val="Constantia"/>
      <family val="1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2B2C2D"/>
      <name val="Arial"/>
      <family val="2"/>
    </font>
    <font>
      <sz val="11"/>
      <color rgb="FF313131"/>
      <name val="Georgia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3" borderId="0" xfId="0" applyFont="1" applyFill="1"/>
    <xf numFmtId="0" fontId="0" fillId="3" borderId="0" xfId="0" applyFill="1"/>
    <xf numFmtId="0" fontId="2" fillId="2" borderId="0" xfId="0" applyFont="1" applyFill="1"/>
    <xf numFmtId="0" fontId="2" fillId="4" borderId="0" xfId="0" applyFont="1" applyFill="1"/>
    <xf numFmtId="17" fontId="2" fillId="4" borderId="0" xfId="0" applyNumberFormat="1" applyFont="1" applyFill="1"/>
    <xf numFmtId="164" fontId="0" fillId="0" borderId="0" xfId="1" applyNumberFormat="1" applyFont="1"/>
    <xf numFmtId="164" fontId="2" fillId="2" borderId="0" xfId="1" applyNumberFormat="1" applyFont="1" applyFill="1"/>
    <xf numFmtId="0" fontId="2" fillId="0" borderId="2" xfId="0" applyFont="1" applyBorder="1"/>
    <xf numFmtId="0" fontId="2" fillId="0" borderId="3" xfId="0" applyFont="1" applyBorder="1"/>
    <xf numFmtId="0" fontId="0" fillId="2" borderId="4" xfId="0" applyFont="1" applyFill="1" applyBorder="1"/>
    <xf numFmtId="0" fontId="0" fillId="0" borderId="6" xfId="0" applyBorder="1"/>
    <xf numFmtId="0" fontId="2" fillId="2" borderId="5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14" fontId="4" fillId="0" borderId="1" xfId="0" applyNumberFormat="1" applyFont="1" applyBorder="1" applyAlignment="1">
      <alignment horizontal="center" vertical="center"/>
    </xf>
    <xf numFmtId="9" fontId="0" fillId="0" borderId="0" xfId="0" applyNumberFormat="1"/>
    <xf numFmtId="17" fontId="8" fillId="6" borderId="0" xfId="0" applyNumberFormat="1" applyFont="1" applyFill="1"/>
    <xf numFmtId="17" fontId="2" fillId="6" borderId="0" xfId="0" applyNumberFormat="1" applyFont="1" applyFill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0" fontId="3" fillId="3" borderId="0" xfId="0" applyNumberFormat="1" applyFont="1" applyFill="1"/>
    <xf numFmtId="9" fontId="3" fillId="3" borderId="0" xfId="0" applyNumberFormat="1" applyFont="1" applyFill="1"/>
    <xf numFmtId="2" fontId="0" fillId="0" borderId="0" xfId="0" applyNumberFormat="1"/>
    <xf numFmtId="2" fontId="3" fillId="3" borderId="0" xfId="0" applyNumberFormat="1" applyFont="1" applyFill="1"/>
    <xf numFmtId="9" fontId="3" fillId="3" borderId="0" xfId="1" applyFont="1" applyFill="1"/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 wrapText="1"/>
    </xf>
    <xf numFmtId="0" fontId="5" fillId="5" borderId="12" xfId="0" applyNumberFormat="1" applyFont="1" applyFill="1" applyBorder="1" applyAlignment="1">
      <alignment horizontal="left" vertical="center"/>
    </xf>
    <xf numFmtId="14" fontId="4" fillId="0" borderId="1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14" fontId="4" fillId="0" borderId="15" xfId="0" applyNumberFormat="1" applyFont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14" fontId="4" fillId="7" borderId="14" xfId="0" applyNumberFormat="1" applyFont="1" applyFill="1" applyBorder="1" applyAlignment="1">
      <alignment horizontal="center" vertical="center"/>
    </xf>
    <xf numFmtId="0" fontId="4" fillId="7" borderId="13" xfId="0" applyNumberFormat="1" applyFont="1" applyFill="1" applyBorder="1" applyAlignment="1">
      <alignment horizontal="left" vertical="center"/>
    </xf>
    <xf numFmtId="0" fontId="9" fillId="7" borderId="10" xfId="0" applyFont="1" applyFill="1" applyBorder="1" applyAlignment="1">
      <alignment horizontal="center" vertical="center"/>
    </xf>
    <xf numFmtId="0" fontId="0" fillId="7" borderId="0" xfId="0" applyFill="1"/>
    <xf numFmtId="165" fontId="5" fillId="5" borderId="9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4" fontId="5" fillId="5" borderId="12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165" fontId="5" fillId="5" borderId="16" xfId="0" applyNumberFormat="1" applyFont="1" applyFill="1" applyBorder="1" applyAlignment="1">
      <alignment horizontal="center" vertical="center" wrapText="1"/>
    </xf>
    <xf numFmtId="46" fontId="0" fillId="0" borderId="0" xfId="0" applyNumberFormat="1"/>
    <xf numFmtId="166" fontId="11" fillId="0" borderId="0" xfId="0" applyNumberFormat="1" applyFont="1"/>
    <xf numFmtId="0" fontId="0" fillId="0" borderId="0" xfId="0" applyBorder="1"/>
    <xf numFmtId="20" fontId="0" fillId="0" borderId="0" xfId="0" applyNumberFormat="1" applyBorder="1"/>
    <xf numFmtId="46" fontId="0" fillId="0" borderId="1" xfId="0" applyNumberFormat="1" applyBorder="1"/>
    <xf numFmtId="46" fontId="0" fillId="0" borderId="0" xfId="0" applyNumberFormat="1" applyBorder="1"/>
    <xf numFmtId="14" fontId="5" fillId="5" borderId="8" xfId="0" applyNumberFormat="1" applyFont="1" applyFill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/>
    </xf>
    <xf numFmtId="14" fontId="4" fillId="0" borderId="18" xfId="0" applyNumberFormat="1" applyFont="1" applyBorder="1" applyAlignment="1">
      <alignment horizontal="center" vertical="center"/>
    </xf>
    <xf numFmtId="14" fontId="4" fillId="0" borderId="19" xfId="0" applyNumberFormat="1" applyFont="1" applyBorder="1" applyAlignment="1">
      <alignment horizontal="center" vertical="center"/>
    </xf>
    <xf numFmtId="14" fontId="4" fillId="7" borderId="1" xfId="0" applyNumberFormat="1" applyFont="1" applyFill="1" applyBorder="1" applyAlignment="1">
      <alignment horizontal="center" vertical="center"/>
    </xf>
    <xf numFmtId="14" fontId="5" fillId="7" borderId="11" xfId="0" applyNumberFormat="1" applyFont="1" applyFill="1" applyBorder="1" applyAlignment="1">
      <alignment horizontal="center" vertical="center" wrapText="1"/>
    </xf>
    <xf numFmtId="14" fontId="5" fillId="7" borderId="0" xfId="0" applyNumberFormat="1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20" fontId="0" fillId="0" borderId="0" xfId="0" applyNumberFormat="1"/>
    <xf numFmtId="21" fontId="0" fillId="0" borderId="0" xfId="0" applyNumberFormat="1"/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Fill="1" applyAlignment="1">
      <alignment horizontal="left" vertical="center"/>
    </xf>
  </cellXfs>
  <cellStyles count="2">
    <cellStyle name="Normal" xfId="0" builtinId="0"/>
    <cellStyle name="Porcentagem" xfId="1" builtinId="5"/>
  </cellStyles>
  <dxfs count="34">
    <dxf>
      <fill>
        <patternFill>
          <bgColor theme="9" tint="-0.24994659260841701"/>
        </patternFill>
      </fill>
    </dxf>
    <dxf>
      <font>
        <color theme="0"/>
      </font>
      <fill>
        <patternFill>
          <bgColor rgb="FF0000CC"/>
        </patternFill>
      </fill>
    </dxf>
    <dxf>
      <fill>
        <patternFill>
          <bgColor rgb="FFCC3399"/>
        </patternFill>
      </fill>
    </dxf>
    <dxf>
      <font>
        <color theme="0"/>
      </font>
      <fill>
        <patternFill>
          <bgColor rgb="FFCC3399"/>
        </patternFill>
      </fill>
    </dxf>
    <dxf>
      <fill>
        <patternFill>
          <bgColor rgb="FFFFFF00"/>
        </patternFill>
      </fill>
    </dxf>
    <dxf>
      <fill>
        <patternFill>
          <bgColor rgb="FFCC3399"/>
        </patternFill>
      </fill>
    </dxf>
    <dxf>
      <fill>
        <patternFill>
          <bgColor rgb="FF00FFFF"/>
        </patternFill>
      </fill>
    </dxf>
    <dxf>
      <fill>
        <patternFill>
          <bgColor theme="8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89F56"/>
        </patternFill>
      </fill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0.49998474074526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8"/>
  <sheetViews>
    <sheetView zoomScaleNormal="100" workbookViewId="0">
      <selection activeCell="B12" sqref="B12"/>
    </sheetView>
  </sheetViews>
  <sheetFormatPr defaultRowHeight="15" x14ac:dyDescent="0.25"/>
  <cols>
    <col min="1" max="1" width="79.42578125" bestFit="1" customWidth="1"/>
    <col min="2" max="2" width="9.85546875" bestFit="1" customWidth="1"/>
    <col min="9" max="9" width="12" bestFit="1" customWidth="1"/>
    <col min="10" max="10" width="13.5703125" customWidth="1"/>
    <col min="11" max="11" width="11.28515625" bestFit="1" customWidth="1"/>
  </cols>
  <sheetData>
    <row r="1" spans="1:11" x14ac:dyDescent="0.25">
      <c r="A1" s="4" t="s">
        <v>67</v>
      </c>
      <c r="B1" s="5">
        <v>42156</v>
      </c>
      <c r="C1" s="5">
        <v>42186</v>
      </c>
      <c r="D1" s="5">
        <v>42217</v>
      </c>
      <c r="E1" s="5">
        <v>42248</v>
      </c>
      <c r="F1" s="5">
        <v>42278</v>
      </c>
      <c r="G1" s="5">
        <v>42309</v>
      </c>
      <c r="H1" s="5">
        <v>42339</v>
      </c>
      <c r="J1" s="4" t="s">
        <v>5</v>
      </c>
      <c r="K1" s="4" t="s">
        <v>6</v>
      </c>
    </row>
    <row r="2" spans="1:11" x14ac:dyDescent="0.25">
      <c r="A2" s="3" t="s">
        <v>4</v>
      </c>
      <c r="B2" s="3">
        <v>13</v>
      </c>
      <c r="C2" s="3">
        <v>16</v>
      </c>
      <c r="D2" s="3">
        <v>8</v>
      </c>
      <c r="E2" s="3">
        <v>10</v>
      </c>
      <c r="F2" s="3">
        <v>18</v>
      </c>
      <c r="G2" s="3">
        <v>8</v>
      </c>
      <c r="H2" s="3"/>
      <c r="J2" s="3">
        <f>AVERAGE(B2:H2)</f>
        <v>12.166666666666666</v>
      </c>
      <c r="K2" s="3"/>
    </row>
    <row r="3" spans="1:11" x14ac:dyDescent="0.25">
      <c r="A3" t="s">
        <v>0</v>
      </c>
      <c r="B3">
        <v>162</v>
      </c>
      <c r="C3">
        <v>142</v>
      </c>
      <c r="D3">
        <v>172</v>
      </c>
      <c r="E3">
        <v>178</v>
      </c>
      <c r="F3">
        <v>141</v>
      </c>
      <c r="J3">
        <f>SUM(B3:H3)</f>
        <v>795</v>
      </c>
    </row>
    <row r="4" spans="1:11" x14ac:dyDescent="0.25">
      <c r="A4" s="1" t="s">
        <v>1</v>
      </c>
      <c r="B4" s="1">
        <f>+B3+B2</f>
        <v>175</v>
      </c>
      <c r="C4" s="1">
        <f>+C3+C2</f>
        <v>158</v>
      </c>
      <c r="D4" s="1">
        <f>+D3+D2</f>
        <v>180</v>
      </c>
      <c r="E4" s="1">
        <f>+E3+E2</f>
        <v>188</v>
      </c>
      <c r="F4" s="1">
        <f t="shared" ref="F4:H4" si="0">+F3+F2</f>
        <v>159</v>
      </c>
      <c r="G4" s="1">
        <f t="shared" si="0"/>
        <v>8</v>
      </c>
      <c r="H4" s="1">
        <f t="shared" si="0"/>
        <v>0</v>
      </c>
      <c r="J4" s="1">
        <f>+J3+J2</f>
        <v>807.16666666666663</v>
      </c>
      <c r="K4" s="2"/>
    </row>
    <row r="5" spans="1:11" x14ac:dyDescent="0.25">
      <c r="A5" t="s">
        <v>2</v>
      </c>
      <c r="B5">
        <v>159</v>
      </c>
      <c r="C5">
        <v>150</v>
      </c>
      <c r="D5">
        <v>170</v>
      </c>
      <c r="E5">
        <v>170</v>
      </c>
      <c r="F5">
        <v>133</v>
      </c>
      <c r="J5">
        <f>SUM(B5:H5)</f>
        <v>782</v>
      </c>
      <c r="K5" s="6">
        <f>+J5/J4</f>
        <v>0.96882097873219086</v>
      </c>
    </row>
    <row r="6" spans="1:11" x14ac:dyDescent="0.25">
      <c r="A6" s="3" t="s">
        <v>3</v>
      </c>
      <c r="B6" s="3">
        <f>+B4-B5</f>
        <v>16</v>
      </c>
      <c r="C6" s="3">
        <f t="shared" ref="C6:E6" si="1">+C4-C5</f>
        <v>8</v>
      </c>
      <c r="D6" s="3">
        <f t="shared" si="1"/>
        <v>10</v>
      </c>
      <c r="E6" s="3">
        <f t="shared" si="1"/>
        <v>18</v>
      </c>
      <c r="F6" s="3">
        <v>8</v>
      </c>
      <c r="G6" s="3"/>
      <c r="H6" s="3"/>
      <c r="J6" s="3">
        <f>AVERAGE(B6:H6)</f>
        <v>12</v>
      </c>
      <c r="K6" s="7">
        <f>+J6/J4</f>
        <v>1.4866818087962008E-2</v>
      </c>
    </row>
    <row r="7" spans="1:11" ht="15.75" thickBot="1" x14ac:dyDescent="0.3"/>
    <row r="8" spans="1:11" x14ac:dyDescent="0.25">
      <c r="A8" s="16" t="s">
        <v>20</v>
      </c>
      <c r="B8" s="17">
        <v>42156</v>
      </c>
      <c r="C8" s="17">
        <v>42186</v>
      </c>
      <c r="D8" s="17">
        <v>42217</v>
      </c>
      <c r="E8" s="17">
        <v>42248</v>
      </c>
      <c r="F8" s="17">
        <v>42278</v>
      </c>
      <c r="G8" s="17">
        <v>42309</v>
      </c>
      <c r="H8" s="17">
        <v>42339</v>
      </c>
      <c r="J8" s="8" t="s">
        <v>18</v>
      </c>
      <c r="K8" s="9" t="s">
        <v>17</v>
      </c>
    </row>
    <row r="9" spans="1:11" x14ac:dyDescent="0.25">
      <c r="A9" t="s">
        <v>29</v>
      </c>
      <c r="B9">
        <v>70</v>
      </c>
      <c r="C9">
        <v>69</v>
      </c>
      <c r="D9">
        <v>65</v>
      </c>
      <c r="E9">
        <v>71</v>
      </c>
      <c r="F9">
        <v>54</v>
      </c>
      <c r="J9" s="10" t="s">
        <v>51</v>
      </c>
      <c r="K9" s="12">
        <v>27</v>
      </c>
    </row>
    <row r="10" spans="1:11" ht="15.75" thickBot="1" x14ac:dyDescent="0.3">
      <c r="A10" t="s">
        <v>30</v>
      </c>
      <c r="B10">
        <v>33</v>
      </c>
      <c r="C10">
        <v>20</v>
      </c>
      <c r="D10">
        <v>24</v>
      </c>
      <c r="E10">
        <v>26</v>
      </c>
      <c r="F10">
        <v>31</v>
      </c>
      <c r="J10" s="11" t="s">
        <v>52</v>
      </c>
      <c r="K10" s="13">
        <v>9</v>
      </c>
    </row>
    <row r="11" spans="1:11" x14ac:dyDescent="0.25">
      <c r="A11" s="1" t="s">
        <v>31</v>
      </c>
      <c r="B11" s="1">
        <f>+B9+B10</f>
        <v>103</v>
      </c>
      <c r="C11" s="1">
        <f>+C9+C10</f>
        <v>89</v>
      </c>
      <c r="D11" s="1">
        <f>+D9+D10</f>
        <v>89</v>
      </c>
      <c r="E11" s="1">
        <f>+E9+E10</f>
        <v>97</v>
      </c>
      <c r="F11" s="1">
        <f t="shared" ref="F11:H11" si="2">+F9+F10</f>
        <v>85</v>
      </c>
      <c r="G11" s="1">
        <f t="shared" si="2"/>
        <v>0</v>
      </c>
      <c r="H11" s="1">
        <f t="shared" si="2"/>
        <v>0</v>
      </c>
    </row>
    <row r="12" spans="1:11" x14ac:dyDescent="0.25">
      <c r="A12" s="1" t="s">
        <v>68</v>
      </c>
      <c r="B12" s="24">
        <f>B10/B11</f>
        <v>0.32038834951456313</v>
      </c>
      <c r="C12" s="24">
        <f t="shared" ref="C12:H12" si="3">C10/C11</f>
        <v>0.2247191011235955</v>
      </c>
      <c r="D12" s="24">
        <f t="shared" si="3"/>
        <v>0.2696629213483146</v>
      </c>
      <c r="E12" s="24">
        <f t="shared" si="3"/>
        <v>0.26804123711340205</v>
      </c>
      <c r="F12" s="24">
        <f t="shared" si="3"/>
        <v>0.36470588235294116</v>
      </c>
      <c r="G12" s="24" t="e">
        <f t="shared" si="3"/>
        <v>#DIV/0!</v>
      </c>
      <c r="H12" s="24" t="e">
        <f t="shared" si="3"/>
        <v>#DIV/0!</v>
      </c>
    </row>
    <row r="13" spans="1:11" x14ac:dyDescent="0.25">
      <c r="A13" t="s">
        <v>33</v>
      </c>
      <c r="B13" s="22">
        <f>B9/21</f>
        <v>3.3333333333333335</v>
      </c>
      <c r="C13" s="22">
        <f>C9/22</f>
        <v>3.1363636363636362</v>
      </c>
      <c r="D13" s="22">
        <f>D9/21</f>
        <v>3.0952380952380953</v>
      </c>
      <c r="E13" s="22">
        <f>E9/21</f>
        <v>3.3809523809523809</v>
      </c>
      <c r="F13" s="22">
        <f t="shared" ref="F13:H13" si="4">F9/21</f>
        <v>2.5714285714285716</v>
      </c>
      <c r="G13" s="22">
        <f t="shared" si="4"/>
        <v>0</v>
      </c>
      <c r="H13" s="22">
        <f t="shared" si="4"/>
        <v>0</v>
      </c>
      <c r="K13" s="15"/>
    </row>
    <row r="14" spans="1:11" x14ac:dyDescent="0.25">
      <c r="A14" t="s">
        <v>32</v>
      </c>
      <c r="B14" s="22">
        <f>B10/21</f>
        <v>1.5714285714285714</v>
      </c>
      <c r="C14" s="22">
        <f>C10/22</f>
        <v>0.90909090909090906</v>
      </c>
      <c r="D14" s="22">
        <f>D10/21</f>
        <v>1.1428571428571428</v>
      </c>
      <c r="E14" s="22">
        <f>E10/21</f>
        <v>1.2380952380952381</v>
      </c>
      <c r="F14" s="22">
        <f t="shared" ref="F14:H14" si="5">F10/21</f>
        <v>1.4761904761904763</v>
      </c>
      <c r="G14" s="22">
        <f t="shared" si="5"/>
        <v>0</v>
      </c>
      <c r="H14" s="22">
        <f t="shared" si="5"/>
        <v>0</v>
      </c>
      <c r="K14" s="15"/>
    </row>
    <row r="15" spans="1:11" x14ac:dyDescent="0.25">
      <c r="A15" s="1" t="s">
        <v>34</v>
      </c>
      <c r="B15" s="23">
        <f>+B13+B14</f>
        <v>4.9047619047619051</v>
      </c>
      <c r="C15" s="23">
        <f t="shared" ref="C15:H15" si="6">+C13+C14</f>
        <v>4.045454545454545</v>
      </c>
      <c r="D15" s="23">
        <f t="shared" si="6"/>
        <v>4.2380952380952381</v>
      </c>
      <c r="E15" s="23">
        <f t="shared" si="6"/>
        <v>4.6190476190476186</v>
      </c>
      <c r="F15" s="23">
        <f>+F13+F14</f>
        <v>4.0476190476190474</v>
      </c>
      <c r="G15" s="23">
        <f t="shared" si="6"/>
        <v>0</v>
      </c>
      <c r="H15" s="23">
        <f t="shared" si="6"/>
        <v>0</v>
      </c>
      <c r="K15" s="15"/>
    </row>
    <row r="16" spans="1:11" x14ac:dyDescent="0.25">
      <c r="A16" t="s">
        <v>66</v>
      </c>
      <c r="E16">
        <v>19.36</v>
      </c>
      <c r="K16" s="15"/>
    </row>
    <row r="17" spans="1:11" x14ac:dyDescent="0.25">
      <c r="A17" t="s">
        <v>35</v>
      </c>
      <c r="E17">
        <v>6.87</v>
      </c>
      <c r="J17">
        <v>21</v>
      </c>
      <c r="K17" s="15"/>
    </row>
    <row r="18" spans="1:11" x14ac:dyDescent="0.25">
      <c r="A18" s="1" t="s">
        <v>65</v>
      </c>
      <c r="B18" s="1" t="s">
        <v>16</v>
      </c>
      <c r="C18" s="1" t="s">
        <v>16</v>
      </c>
      <c r="D18" s="1" t="s">
        <v>16</v>
      </c>
      <c r="E18" s="1">
        <v>16.5</v>
      </c>
      <c r="F18" s="1"/>
      <c r="G18" s="1"/>
      <c r="H18" s="1"/>
      <c r="J18">
        <v>388</v>
      </c>
    </row>
    <row r="19" spans="1:11" x14ac:dyDescent="0.25">
      <c r="A19" t="s">
        <v>37</v>
      </c>
      <c r="B19" t="s">
        <v>16</v>
      </c>
      <c r="C19" t="s">
        <v>16</v>
      </c>
      <c r="D19" t="s">
        <v>16</v>
      </c>
      <c r="E19">
        <v>10</v>
      </c>
    </row>
    <row r="20" spans="1:11" x14ac:dyDescent="0.25">
      <c r="A20" t="s">
        <v>36</v>
      </c>
      <c r="E20">
        <v>3</v>
      </c>
    </row>
    <row r="21" spans="1:11" x14ac:dyDescent="0.25">
      <c r="A21" s="1" t="s">
        <v>38</v>
      </c>
      <c r="B21" s="1"/>
      <c r="C21" s="1"/>
      <c r="D21" s="1"/>
      <c r="E21" s="1">
        <f>+E19+E20</f>
        <v>13</v>
      </c>
      <c r="F21" s="1"/>
      <c r="G21" s="1"/>
      <c r="H21" s="1"/>
    </row>
    <row r="22" spans="1:11" x14ac:dyDescent="0.25">
      <c r="A22" t="s">
        <v>40</v>
      </c>
      <c r="B22" t="s">
        <v>16</v>
      </c>
      <c r="C22" t="s">
        <v>16</v>
      </c>
      <c r="D22" t="s">
        <v>16</v>
      </c>
      <c r="E22">
        <v>13</v>
      </c>
    </row>
    <row r="23" spans="1:11" x14ac:dyDescent="0.25">
      <c r="A23" t="s">
        <v>41</v>
      </c>
      <c r="E23">
        <v>8.2200000000000006</v>
      </c>
    </row>
    <row r="24" spans="1:11" x14ac:dyDescent="0.25">
      <c r="A24" s="1" t="s">
        <v>39</v>
      </c>
      <c r="B24" s="1"/>
      <c r="C24" s="1"/>
      <c r="D24" s="1"/>
      <c r="E24" s="1">
        <v>11.9</v>
      </c>
      <c r="F24" s="1"/>
      <c r="G24" s="1"/>
      <c r="H24" s="1"/>
    </row>
    <row r="25" spans="1:11" x14ac:dyDescent="0.25">
      <c r="A25" t="s">
        <v>42</v>
      </c>
      <c r="E25">
        <v>20</v>
      </c>
    </row>
    <row r="26" spans="1:11" x14ac:dyDescent="0.25">
      <c r="A26" t="s">
        <v>43</v>
      </c>
      <c r="E26">
        <v>4</v>
      </c>
    </row>
    <row r="27" spans="1:11" x14ac:dyDescent="0.25">
      <c r="A27" s="1" t="s">
        <v>19</v>
      </c>
      <c r="B27" s="1"/>
      <c r="C27" s="1"/>
      <c r="D27" s="1"/>
      <c r="E27" s="1">
        <v>24</v>
      </c>
      <c r="F27" s="1"/>
      <c r="G27" s="1"/>
      <c r="H27" s="1"/>
    </row>
    <row r="28" spans="1:11" x14ac:dyDescent="0.25">
      <c r="A28" t="s">
        <v>44</v>
      </c>
      <c r="E28">
        <v>14</v>
      </c>
    </row>
    <row r="29" spans="1:11" x14ac:dyDescent="0.25">
      <c r="A29" t="s">
        <v>45</v>
      </c>
      <c r="E29">
        <v>15.75</v>
      </c>
    </row>
    <row r="30" spans="1:11" x14ac:dyDescent="0.25">
      <c r="A30" s="1" t="s">
        <v>46</v>
      </c>
      <c r="B30" s="1"/>
      <c r="C30" s="1"/>
      <c r="D30" s="1"/>
      <c r="E30" s="1">
        <v>14.29</v>
      </c>
      <c r="F30" s="1"/>
      <c r="G30" s="1"/>
      <c r="H30" s="1"/>
    </row>
    <row r="33" spans="1:10" x14ac:dyDescent="0.25">
      <c r="A33" s="1" t="s">
        <v>47</v>
      </c>
      <c r="B33" s="1"/>
      <c r="C33" s="1"/>
      <c r="D33" s="1"/>
      <c r="E33" s="21">
        <f>(E11-E27)/E11</f>
        <v>0.75257731958762886</v>
      </c>
      <c r="F33" s="1"/>
      <c r="G33" s="1"/>
      <c r="H33" s="1"/>
    </row>
    <row r="34" spans="1:10" x14ac:dyDescent="0.25">
      <c r="A34" s="1" t="s">
        <v>48</v>
      </c>
      <c r="B34" s="1"/>
      <c r="C34" s="1"/>
      <c r="D34" s="1"/>
      <c r="E34" s="21">
        <f>(E27/E11)</f>
        <v>0.24742268041237114</v>
      </c>
      <c r="F34" s="1"/>
      <c r="G34" s="1"/>
      <c r="H34" s="1"/>
    </row>
    <row r="35" spans="1:10" x14ac:dyDescent="0.25">
      <c r="A35" s="1" t="s">
        <v>55</v>
      </c>
      <c r="B35" s="1"/>
      <c r="C35" s="1"/>
      <c r="D35" s="1"/>
      <c r="E35" s="21">
        <f>(E11-E6)/E11</f>
        <v>0.81443298969072164</v>
      </c>
      <c r="F35" s="1"/>
      <c r="G35" s="1"/>
      <c r="H35" s="1"/>
    </row>
    <row r="36" spans="1:10" x14ac:dyDescent="0.25">
      <c r="A36" s="1" t="s">
        <v>50</v>
      </c>
      <c r="B36" s="1"/>
      <c r="C36" s="1"/>
      <c r="D36" s="1"/>
      <c r="E36" s="21">
        <f>E21/E11</f>
        <v>0.13402061855670103</v>
      </c>
      <c r="F36" s="1"/>
      <c r="G36" s="1"/>
      <c r="H36" s="1"/>
    </row>
    <row r="37" spans="1:10" x14ac:dyDescent="0.25">
      <c r="A37" s="1" t="s">
        <v>49</v>
      </c>
      <c r="B37" s="20" t="e">
        <f>(B11-A11)/B11</f>
        <v>#VALUE!</v>
      </c>
      <c r="C37" s="20">
        <f>(C11-B11)/C11</f>
        <v>-0.15730337078651685</v>
      </c>
      <c r="D37" s="20">
        <f>(D11-C11)/D11</f>
        <v>0</v>
      </c>
      <c r="E37" s="20">
        <f>(E11-D11)/E11</f>
        <v>8.247422680412371E-2</v>
      </c>
      <c r="F37" s="1"/>
      <c r="G37" s="1"/>
      <c r="H37" s="1"/>
    </row>
    <row r="38" spans="1:10" x14ac:dyDescent="0.25">
      <c r="A38" s="1" t="s">
        <v>54</v>
      </c>
      <c r="B38" s="1"/>
      <c r="C38" s="1"/>
      <c r="D38" s="1"/>
      <c r="E38" s="1"/>
      <c r="F38" s="1"/>
      <c r="G38" s="1"/>
      <c r="H38" s="1"/>
    </row>
    <row r="39" spans="1:10" x14ac:dyDescent="0.25">
      <c r="A39" s="1" t="s">
        <v>53</v>
      </c>
      <c r="B39" s="1"/>
      <c r="C39" s="1"/>
      <c r="D39" s="1"/>
      <c r="E39" s="1"/>
      <c r="F39" s="1"/>
      <c r="G39" s="1"/>
      <c r="H39" s="1"/>
    </row>
    <row r="43" spans="1:10" x14ac:dyDescent="0.25">
      <c r="A43" t="s">
        <v>21</v>
      </c>
      <c r="B43" s="63" t="s">
        <v>22</v>
      </c>
      <c r="C43" s="63"/>
      <c r="D43" s="63"/>
      <c r="E43" s="63"/>
      <c r="F43" s="63"/>
      <c r="G43" s="63"/>
      <c r="H43" s="63"/>
      <c r="I43" s="63"/>
    </row>
    <row r="44" spans="1:10" ht="15" customHeight="1" x14ac:dyDescent="0.25">
      <c r="A44" s="62" t="s">
        <v>56</v>
      </c>
      <c r="B44" s="64" t="s">
        <v>27</v>
      </c>
      <c r="C44" s="64"/>
      <c r="D44" s="64"/>
      <c r="E44" s="64"/>
      <c r="F44" s="64"/>
      <c r="G44" s="64"/>
      <c r="H44" s="64"/>
      <c r="I44" s="63"/>
      <c r="J44" s="18"/>
    </row>
    <row r="45" spans="1:10" ht="29.25" customHeight="1" x14ac:dyDescent="0.25">
      <c r="A45" s="62"/>
      <c r="B45" s="64"/>
      <c r="C45" s="64"/>
      <c r="D45" s="64"/>
      <c r="E45" s="64"/>
      <c r="F45" s="64"/>
      <c r="G45" s="64"/>
      <c r="H45" s="64"/>
      <c r="I45" s="63"/>
      <c r="J45" s="18"/>
    </row>
    <row r="46" spans="1:10" x14ac:dyDescent="0.25">
      <c r="A46" s="62"/>
      <c r="B46" s="64"/>
      <c r="C46" s="64"/>
      <c r="D46" s="64"/>
      <c r="E46" s="64"/>
      <c r="F46" s="64"/>
      <c r="G46" s="64"/>
      <c r="H46" s="64"/>
      <c r="I46" s="63"/>
      <c r="J46" s="18"/>
    </row>
    <row r="47" spans="1:10" ht="48.75" customHeight="1" x14ac:dyDescent="0.25">
      <c r="A47" s="19" t="s">
        <v>23</v>
      </c>
      <c r="B47" s="64" t="s">
        <v>25</v>
      </c>
      <c r="C47" s="64"/>
      <c r="D47" s="64"/>
      <c r="E47" s="64"/>
      <c r="F47" s="64"/>
      <c r="G47" s="64"/>
      <c r="H47" s="64"/>
      <c r="I47" s="18"/>
      <c r="J47" s="18"/>
    </row>
    <row r="48" spans="1:10" x14ac:dyDescent="0.25">
      <c r="A48" s="66" t="s">
        <v>24</v>
      </c>
      <c r="B48" s="65" t="s">
        <v>26</v>
      </c>
      <c r="C48" s="65"/>
      <c r="D48" s="65"/>
      <c r="E48" s="65"/>
      <c r="F48" s="65"/>
      <c r="G48" s="65"/>
      <c r="H48" s="65"/>
    </row>
    <row r="49" spans="1:8" x14ac:dyDescent="0.25">
      <c r="A49" s="66"/>
      <c r="B49" s="65"/>
      <c r="C49" s="65"/>
      <c r="D49" s="65"/>
      <c r="E49" s="65"/>
      <c r="F49" s="65"/>
      <c r="G49" s="65"/>
      <c r="H49" s="65"/>
    </row>
    <row r="50" spans="1:8" x14ac:dyDescent="0.25">
      <c r="A50" s="66"/>
      <c r="B50" s="65"/>
      <c r="C50" s="65"/>
      <c r="D50" s="65"/>
      <c r="E50" s="65"/>
      <c r="F50" s="65"/>
      <c r="G50" s="65"/>
      <c r="H50" s="65"/>
    </row>
    <row r="51" spans="1:8" x14ac:dyDescent="0.25">
      <c r="A51" s="62" t="s">
        <v>57</v>
      </c>
      <c r="B51" s="61" t="s">
        <v>64</v>
      </c>
      <c r="C51" s="61"/>
      <c r="D51" s="61"/>
      <c r="E51" s="61"/>
      <c r="F51" s="61"/>
      <c r="G51" s="61"/>
      <c r="H51" s="61"/>
    </row>
    <row r="52" spans="1:8" x14ac:dyDescent="0.25">
      <c r="A52" s="62"/>
      <c r="B52" s="61"/>
      <c r="C52" s="61"/>
      <c r="D52" s="61"/>
      <c r="E52" s="61"/>
      <c r="F52" s="61"/>
      <c r="G52" s="61"/>
      <c r="H52" s="61"/>
    </row>
    <row r="53" spans="1:8" ht="33.75" customHeight="1" x14ac:dyDescent="0.25">
      <c r="A53" s="62" t="s">
        <v>62</v>
      </c>
      <c r="B53" s="61" t="s">
        <v>61</v>
      </c>
      <c r="C53" s="61"/>
      <c r="D53" s="61"/>
      <c r="E53" s="61"/>
      <c r="F53" s="61"/>
      <c r="G53" s="61"/>
      <c r="H53" s="61"/>
    </row>
    <row r="54" spans="1:8" x14ac:dyDescent="0.25">
      <c r="A54" s="62"/>
      <c r="B54" s="61"/>
      <c r="C54" s="61"/>
      <c r="D54" s="61"/>
      <c r="E54" s="61"/>
      <c r="F54" s="61"/>
      <c r="G54" s="61"/>
      <c r="H54" s="61"/>
    </row>
    <row r="55" spans="1:8" x14ac:dyDescent="0.25">
      <c r="A55" s="62" t="s">
        <v>58</v>
      </c>
      <c r="B55" s="61" t="s">
        <v>63</v>
      </c>
      <c r="C55" s="61"/>
      <c r="D55" s="61"/>
      <c r="E55" s="61"/>
      <c r="F55" s="61"/>
      <c r="G55" s="61"/>
      <c r="H55" s="61"/>
    </row>
    <row r="56" spans="1:8" x14ac:dyDescent="0.25">
      <c r="A56" s="62"/>
      <c r="B56" s="61"/>
      <c r="C56" s="61"/>
      <c r="D56" s="61"/>
      <c r="E56" s="61"/>
      <c r="F56" s="61"/>
      <c r="G56" s="61"/>
      <c r="H56" s="61"/>
    </row>
    <row r="57" spans="1:8" ht="21" customHeight="1" x14ac:dyDescent="0.25">
      <c r="A57" s="62" t="s">
        <v>59</v>
      </c>
      <c r="B57" s="61" t="s">
        <v>60</v>
      </c>
      <c r="C57" s="61"/>
      <c r="D57" s="61"/>
      <c r="E57" s="61"/>
      <c r="F57" s="61"/>
      <c r="G57" s="61"/>
      <c r="H57" s="61"/>
    </row>
    <row r="58" spans="1:8" ht="25.5" customHeight="1" x14ac:dyDescent="0.25">
      <c r="A58" s="62"/>
      <c r="B58" s="61"/>
      <c r="C58" s="61"/>
      <c r="D58" s="61"/>
      <c r="E58" s="61"/>
      <c r="F58" s="61"/>
      <c r="G58" s="61"/>
      <c r="H58" s="61"/>
    </row>
  </sheetData>
  <mergeCells count="15">
    <mergeCell ref="B51:H52"/>
    <mergeCell ref="A51:A52"/>
    <mergeCell ref="I43:I46"/>
    <mergeCell ref="B44:H46"/>
    <mergeCell ref="A44:A46"/>
    <mergeCell ref="B43:H43"/>
    <mergeCell ref="B47:H47"/>
    <mergeCell ref="B48:H50"/>
    <mergeCell ref="A48:A50"/>
    <mergeCell ref="B53:H54"/>
    <mergeCell ref="A53:A54"/>
    <mergeCell ref="B55:H56"/>
    <mergeCell ref="A55:A56"/>
    <mergeCell ref="B57:H58"/>
    <mergeCell ref="A57:A58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Q160"/>
  <sheetViews>
    <sheetView tabSelected="1" workbookViewId="0">
      <selection activeCell="F89" sqref="F89"/>
    </sheetView>
  </sheetViews>
  <sheetFormatPr defaultRowHeight="15" x14ac:dyDescent="0.25"/>
  <cols>
    <col min="1" max="1" width="12.140625" style="42" customWidth="1"/>
    <col min="2" max="3" width="12.140625" style="40" customWidth="1"/>
    <col min="4" max="4" width="21" bestFit="1" customWidth="1"/>
    <col min="5" max="5" width="14.7109375" style="42" customWidth="1"/>
    <col min="6" max="7" width="14.7109375" style="40" customWidth="1"/>
    <col min="8" max="8" width="9.5703125" bestFit="1" customWidth="1"/>
    <col min="9" max="10" width="16" customWidth="1"/>
    <col min="11" max="11" width="17.85546875" customWidth="1"/>
    <col min="12" max="12" width="13.42578125" customWidth="1"/>
    <col min="13" max="14" width="13.5703125" bestFit="1" customWidth="1"/>
    <col min="15" max="15" width="10.85546875" bestFit="1" customWidth="1"/>
    <col min="16" max="16" width="13" bestFit="1" customWidth="1"/>
  </cols>
  <sheetData>
    <row r="1" spans="1:17" ht="15.75" thickBot="1" x14ac:dyDescent="0.3">
      <c r="A1" s="59">
        <v>0.20833333333333334</v>
      </c>
      <c r="B1" s="40">
        <v>4.1666666666666664E-2</v>
      </c>
    </row>
    <row r="2" spans="1:17" ht="39" thickBot="1" x14ac:dyDescent="0.3">
      <c r="A2" s="50" t="s">
        <v>11</v>
      </c>
      <c r="B2" s="43" t="s">
        <v>73</v>
      </c>
      <c r="C2" s="43" t="s">
        <v>76</v>
      </c>
      <c r="D2" s="27" t="s">
        <v>12</v>
      </c>
      <c r="E2" s="41" t="s">
        <v>13</v>
      </c>
      <c r="F2" s="39" t="s">
        <v>74</v>
      </c>
      <c r="G2" s="39" t="s">
        <v>77</v>
      </c>
      <c r="H2" s="29" t="s">
        <v>72</v>
      </c>
      <c r="I2" s="28" t="s">
        <v>28</v>
      </c>
      <c r="J2" s="57" t="s">
        <v>82</v>
      </c>
      <c r="K2" s="55" t="s">
        <v>83</v>
      </c>
      <c r="L2" s="55" t="s">
        <v>84</v>
      </c>
      <c r="M2" s="56" t="s">
        <v>78</v>
      </c>
      <c r="N2" s="56" t="s">
        <v>79</v>
      </c>
      <c r="O2" s="56" t="s">
        <v>80</v>
      </c>
      <c r="P2" s="56" t="s">
        <v>81</v>
      </c>
    </row>
    <row r="3" spans="1:17" ht="15.75" thickBot="1" x14ac:dyDescent="0.3">
      <c r="A3" s="14">
        <v>42291</v>
      </c>
      <c r="B3" s="48">
        <v>0.61597222222222225</v>
      </c>
      <c r="C3" s="48">
        <v>0.72916666666666663</v>
      </c>
      <c r="D3" s="25" t="s">
        <v>7</v>
      </c>
      <c r="E3" s="30">
        <v>42299</v>
      </c>
      <c r="F3" s="48">
        <v>0.65555555555555556</v>
      </c>
      <c r="G3" s="48">
        <v>0.3125</v>
      </c>
      <c r="H3" s="31">
        <v>625</v>
      </c>
      <c r="I3" s="26"/>
      <c r="J3" s="58" t="b">
        <f>OR(EXACT(A3,E3:E43))</f>
        <v>0</v>
      </c>
      <c r="K3" s="45">
        <f>IF(J3=FALSE,(C3-B3),(F3-B3))</f>
        <v>0.11319444444444438</v>
      </c>
      <c r="L3" s="44">
        <f>F3-G3</f>
        <v>0.34305555555555556</v>
      </c>
      <c r="M3" s="60">
        <f>IF(K3&gt;$A$1,(K3-$B$1),K3)</f>
        <v>0.11319444444444438</v>
      </c>
      <c r="N3" s="60">
        <f>IF(L3&gt;$A$1,(L3-$B$1),L3)</f>
        <v>0.30138888888888887</v>
      </c>
      <c r="O3" s="60">
        <f>IF(J3=FALSE,(M3+N3),M3)</f>
        <v>0.41458333333333325</v>
      </c>
      <c r="P3">
        <f>IF(J3=TRUE,"0",((NETWORKDAYS(A3,E3))-2)*9)</f>
        <v>45</v>
      </c>
      <c r="Q3" s="60"/>
    </row>
    <row r="4" spans="1:17" ht="15.75" thickBot="1" x14ac:dyDescent="0.3">
      <c r="A4" s="14">
        <v>42299</v>
      </c>
      <c r="B4" s="48">
        <v>0.45347222222222222</v>
      </c>
      <c r="C4" s="48">
        <v>0.72916666666666663</v>
      </c>
      <c r="D4" s="25" t="s">
        <v>7</v>
      </c>
      <c r="E4" s="30">
        <v>42303</v>
      </c>
      <c r="F4" s="48">
        <v>0.69513888888888886</v>
      </c>
      <c r="G4" s="48">
        <v>0.3125</v>
      </c>
      <c r="H4" s="31">
        <v>627</v>
      </c>
      <c r="I4" s="26" t="s">
        <v>69</v>
      </c>
      <c r="J4" s="58" t="b">
        <f>OR(EXACT(A4,E4:E44))</f>
        <v>0</v>
      </c>
      <c r="K4" s="45">
        <f>IF(J4=FALSE,(C4-B4),(F4-B4))</f>
        <v>0.27569444444444441</v>
      </c>
      <c r="L4" s="44">
        <f t="shared" ref="L4:L5" si="0">F4-G4</f>
        <v>0.38263888888888886</v>
      </c>
      <c r="M4" s="60">
        <f t="shared" ref="M4:M5" si="1">IF(K4&gt;$A$1,(K4-$B$1),K4)</f>
        <v>0.23402777777777775</v>
      </c>
      <c r="N4" s="60">
        <f t="shared" ref="N4:N5" si="2">IF(L4&gt;$A$1,(L4-$B$1),L4)</f>
        <v>0.34097222222222218</v>
      </c>
      <c r="O4" s="60">
        <f t="shared" ref="O4:O5" si="3">IF(J4=FALSE,(M4+N4),M4)</f>
        <v>0.57499999999999996</v>
      </c>
      <c r="P4">
        <f>IF(J4=TRUE,"0",((NETWORKDAYS(A4,E4))-2)*9)</f>
        <v>9</v>
      </c>
    </row>
    <row r="5" spans="1:17" ht="15.75" thickBot="1" x14ac:dyDescent="0.3">
      <c r="A5" s="14">
        <v>42282</v>
      </c>
      <c r="B5" s="48">
        <v>0.57638888888888895</v>
      </c>
      <c r="C5" s="48">
        <v>0.72916666666666663</v>
      </c>
      <c r="D5" s="25" t="s">
        <v>7</v>
      </c>
      <c r="E5" s="30">
        <v>42285</v>
      </c>
      <c r="F5" s="48">
        <v>0.5395833333333333</v>
      </c>
      <c r="G5" s="48">
        <v>0.3125</v>
      </c>
      <c r="H5" s="31">
        <v>632</v>
      </c>
      <c r="I5" s="26"/>
      <c r="J5" s="58" t="b">
        <f>OR(EXACT(A5,E5:E45))</f>
        <v>0</v>
      </c>
      <c r="K5" s="45">
        <f>IF(J5=FALSE,(C5-B5),(F5-B5))</f>
        <v>0.15277777777777768</v>
      </c>
      <c r="L5" s="44">
        <f t="shared" si="0"/>
        <v>0.2270833333333333</v>
      </c>
      <c r="M5" s="60">
        <f t="shared" si="1"/>
        <v>0.15277777777777768</v>
      </c>
      <c r="N5" s="60">
        <f t="shared" si="2"/>
        <v>0.18541666666666665</v>
      </c>
      <c r="O5" s="60">
        <f t="shared" si="3"/>
        <v>0.33819444444444435</v>
      </c>
      <c r="P5">
        <f>IF(J5=TRUE,"0",((NETWORKDAYS(A5,E5))-2)*9)</f>
        <v>18</v>
      </c>
    </row>
    <row r="6" spans="1:17" ht="15.75" hidden="1" thickBot="1" x14ac:dyDescent="0.3">
      <c r="A6" s="52">
        <v>42278</v>
      </c>
      <c r="B6" s="49"/>
      <c r="C6" s="46"/>
      <c r="D6" s="25" t="s">
        <v>10</v>
      </c>
      <c r="E6" s="30">
        <v>42278</v>
      </c>
      <c r="F6" s="49"/>
      <c r="G6" s="49"/>
      <c r="H6" s="31">
        <v>864</v>
      </c>
      <c r="I6" s="26"/>
      <c r="J6" s="58"/>
    </row>
    <row r="7" spans="1:17" ht="15.75" hidden="1" thickBot="1" x14ac:dyDescent="0.3">
      <c r="A7" s="33">
        <v>42278</v>
      </c>
      <c r="B7" s="49"/>
      <c r="C7" s="46"/>
      <c r="D7" s="25" t="s">
        <v>8</v>
      </c>
      <c r="E7" s="30">
        <v>42278</v>
      </c>
      <c r="F7" s="49"/>
      <c r="G7" s="49"/>
      <c r="H7" s="31">
        <v>1823</v>
      </c>
      <c r="I7" s="26"/>
      <c r="J7" s="58"/>
    </row>
    <row r="8" spans="1:17" ht="15.75" hidden="1" thickBot="1" x14ac:dyDescent="0.3">
      <c r="A8" s="33">
        <v>42278</v>
      </c>
      <c r="B8" s="49"/>
      <c r="C8" s="46"/>
      <c r="D8" s="25" t="s">
        <v>10</v>
      </c>
      <c r="E8" s="30">
        <v>42278</v>
      </c>
      <c r="F8" s="49"/>
      <c r="G8" s="49"/>
      <c r="H8" s="31">
        <v>863</v>
      </c>
      <c r="I8" s="26"/>
      <c r="J8" s="58"/>
    </row>
    <row r="9" spans="1:17" ht="15.75" hidden="1" thickBot="1" x14ac:dyDescent="0.3">
      <c r="A9" s="51">
        <v>42278</v>
      </c>
      <c r="B9" s="49"/>
      <c r="C9" s="46"/>
      <c r="D9" s="25" t="s">
        <v>8</v>
      </c>
      <c r="E9" s="30">
        <v>42278</v>
      </c>
      <c r="F9" s="49"/>
      <c r="G9" s="49"/>
      <c r="H9" s="31">
        <v>1822</v>
      </c>
      <c r="I9" s="26"/>
      <c r="J9" s="58"/>
    </row>
    <row r="10" spans="1:17" ht="15.75" thickBot="1" x14ac:dyDescent="0.3">
      <c r="A10" s="14">
        <v>42296</v>
      </c>
      <c r="B10" s="48">
        <v>0.38194444444444442</v>
      </c>
      <c r="C10" s="48">
        <v>0.72916666666666663</v>
      </c>
      <c r="D10" s="25" t="s">
        <v>7</v>
      </c>
      <c r="E10" s="30">
        <v>42299</v>
      </c>
      <c r="F10" s="48">
        <v>0.55138888888888882</v>
      </c>
      <c r="G10" s="48">
        <v>0.3125</v>
      </c>
      <c r="H10" s="31">
        <v>634</v>
      </c>
      <c r="I10" s="26" t="s">
        <v>69</v>
      </c>
      <c r="J10" s="58" t="b">
        <f>OR(EXACT(A10,E10:E50))</f>
        <v>0</v>
      </c>
      <c r="K10" s="45">
        <f>IF(J10=FALSE,(C10-B10),(F10-B10))</f>
        <v>0.34722222222222221</v>
      </c>
      <c r="L10" s="44">
        <f>F10-G10</f>
        <v>0.23888888888888882</v>
      </c>
      <c r="M10" s="60">
        <f>IF(K10&gt;$A$1,(K10-$B$1),K10)</f>
        <v>0.30555555555555552</v>
      </c>
      <c r="N10" s="60">
        <f>IF(L10&gt;$A$1,(L10-$B$1),L10)</f>
        <v>0.19722222222222216</v>
      </c>
      <c r="O10" s="60">
        <f>IF(J10=FALSE,(M10+N10),M10)</f>
        <v>0.50277777777777766</v>
      </c>
      <c r="P10">
        <f>IF(J10=TRUE,"0",((NETWORKDAYS(A10,E10))-2)*9)</f>
        <v>18</v>
      </c>
    </row>
    <row r="11" spans="1:17" ht="15.75" hidden="1" thickBot="1" x14ac:dyDescent="0.3">
      <c r="A11" s="53">
        <v>42278</v>
      </c>
      <c r="B11" s="49"/>
      <c r="C11" s="46"/>
      <c r="D11" s="25" t="s">
        <v>9</v>
      </c>
      <c r="E11" s="30">
        <v>42278</v>
      </c>
      <c r="F11" s="49"/>
      <c r="G11" s="49"/>
      <c r="H11" s="31"/>
      <c r="I11" s="26"/>
      <c r="J11" s="58"/>
    </row>
    <row r="12" spans="1:17" ht="15.75" thickBot="1" x14ac:dyDescent="0.3">
      <c r="A12" s="14">
        <v>42291</v>
      </c>
      <c r="B12" s="48">
        <v>0.4236111111111111</v>
      </c>
      <c r="C12" s="48">
        <v>0.72916666666666663</v>
      </c>
      <c r="D12" s="25" t="s">
        <v>7</v>
      </c>
      <c r="E12" s="30">
        <v>42304</v>
      </c>
      <c r="F12" s="48">
        <v>0.56041666666666667</v>
      </c>
      <c r="G12" s="48">
        <v>0.3125</v>
      </c>
      <c r="H12" s="31">
        <v>635</v>
      </c>
      <c r="I12" s="26"/>
      <c r="J12" s="58" t="b">
        <f>OR(EXACT(A12,E12:E52))</f>
        <v>0</v>
      </c>
      <c r="K12" s="45">
        <f>IF(J12=FALSE,(C12-B12),(F12-B12))</f>
        <v>0.30555555555555552</v>
      </c>
      <c r="L12" s="44">
        <f>F12-G12</f>
        <v>0.24791666666666667</v>
      </c>
      <c r="M12" s="60">
        <f>IF(K12&gt;$A$1,(K12-$B$1),K12)</f>
        <v>0.26388888888888884</v>
      </c>
      <c r="N12" s="60">
        <f>IF(L12&gt;$A$1,(L12-$B$1),L12)</f>
        <v>0.20625000000000002</v>
      </c>
      <c r="O12" s="60">
        <f>IF(J12=FALSE,(M12+N12),M12)</f>
        <v>0.47013888888888888</v>
      </c>
      <c r="P12">
        <f>IF(J12=TRUE,"0",((NETWORKDAYS(A12,E12))-2)*9)</f>
        <v>72</v>
      </c>
    </row>
    <row r="13" spans="1:17" ht="15.75" hidden="1" thickBot="1" x14ac:dyDescent="0.3">
      <c r="A13" s="52">
        <v>42278</v>
      </c>
      <c r="B13" s="49"/>
      <c r="C13" s="46"/>
      <c r="D13" s="25" t="s">
        <v>10</v>
      </c>
      <c r="E13" s="30">
        <v>42279</v>
      </c>
      <c r="F13" s="49"/>
      <c r="G13" s="49"/>
      <c r="H13" s="31">
        <v>668</v>
      </c>
      <c r="I13" s="26"/>
      <c r="J13" s="58"/>
    </row>
    <row r="14" spans="1:17" ht="15.75" hidden="1" thickBot="1" x14ac:dyDescent="0.3">
      <c r="A14" s="51">
        <v>42278</v>
      </c>
      <c r="B14" s="49"/>
      <c r="C14" s="46"/>
      <c r="D14" s="25" t="s">
        <v>8</v>
      </c>
      <c r="E14" s="30">
        <v>42279</v>
      </c>
      <c r="F14" s="49"/>
      <c r="G14" s="49"/>
      <c r="H14" s="31">
        <v>518</v>
      </c>
      <c r="I14" s="26"/>
      <c r="J14" s="58"/>
    </row>
    <row r="15" spans="1:17" ht="15.75" thickBot="1" x14ac:dyDescent="0.3">
      <c r="A15" s="14">
        <v>42276</v>
      </c>
      <c r="B15" s="48">
        <v>0.80486111111111114</v>
      </c>
      <c r="C15" s="48">
        <v>0.72916666666666663</v>
      </c>
      <c r="D15" s="25" t="s">
        <v>7</v>
      </c>
      <c r="E15" s="30">
        <v>42304</v>
      </c>
      <c r="F15" s="48">
        <v>0.68888888888888899</v>
      </c>
      <c r="G15" s="48">
        <v>0.3125</v>
      </c>
      <c r="H15" s="31">
        <v>637</v>
      </c>
      <c r="I15" s="26"/>
      <c r="J15" s="58" t="b">
        <f>OR(EXACT(A15,E15:E55))</f>
        <v>0</v>
      </c>
      <c r="K15" s="45">
        <v>0</v>
      </c>
      <c r="L15" s="44">
        <f t="shared" ref="L15:L20" si="4">F15-G15</f>
        <v>0.37638888888888899</v>
      </c>
      <c r="M15" s="60">
        <f t="shared" ref="M15:M20" si="5">IF(K15&gt;$A$1,(K15-$B$1),K15)</f>
        <v>0</v>
      </c>
      <c r="N15" s="60">
        <f t="shared" ref="N15:N20" si="6">IF(L15&gt;$A$1,(L15-$B$1),L15)</f>
        <v>0.33472222222222231</v>
      </c>
      <c r="O15" s="60">
        <f t="shared" ref="O15:O20" si="7">IF(J15=FALSE,(M15+N15),M15)</f>
        <v>0.33472222222222231</v>
      </c>
      <c r="P15">
        <f>IF(J15=TRUE,"0",((NETWORKDAYS(A15,E15))-2)*9)</f>
        <v>171</v>
      </c>
    </row>
    <row r="16" spans="1:17" ht="15.75" thickBot="1" x14ac:dyDescent="0.3">
      <c r="A16" s="14">
        <v>42261</v>
      </c>
      <c r="B16" s="48">
        <v>0.4597222222222222</v>
      </c>
      <c r="C16" s="48">
        <v>0.72916666666666663</v>
      </c>
      <c r="D16" s="25" t="s">
        <v>7</v>
      </c>
      <c r="E16" s="30">
        <v>42306</v>
      </c>
      <c r="F16" s="48">
        <v>0.64097222222222217</v>
      </c>
      <c r="G16" s="48">
        <v>0.3125</v>
      </c>
      <c r="H16" s="31">
        <v>638</v>
      </c>
      <c r="I16" s="26"/>
      <c r="J16" s="58" t="b">
        <f>OR(EXACT(A16,E16:E56))</f>
        <v>0</v>
      </c>
      <c r="K16" s="45">
        <f>IF(J16=FALSE,(C16-B16),(F16-B16))</f>
        <v>0.26944444444444443</v>
      </c>
      <c r="L16" s="44">
        <f t="shared" si="4"/>
        <v>0.32847222222222217</v>
      </c>
      <c r="M16" s="60">
        <f t="shared" si="5"/>
        <v>0.22777777777777777</v>
      </c>
      <c r="N16" s="60">
        <f t="shared" si="6"/>
        <v>0.28680555555555548</v>
      </c>
      <c r="O16" s="60">
        <f t="shared" si="7"/>
        <v>0.51458333333333328</v>
      </c>
      <c r="P16">
        <f>IF(J16=TRUE,"0",((NETWORKDAYS(A16,E16))-2)*9)</f>
        <v>288</v>
      </c>
    </row>
    <row r="17" spans="1:16" ht="15.75" thickBot="1" x14ac:dyDescent="0.3">
      <c r="A17" s="14">
        <v>42279</v>
      </c>
      <c r="B17" s="48">
        <v>0.65763888888888888</v>
      </c>
      <c r="C17" s="48">
        <v>0.72916666666666663</v>
      </c>
      <c r="D17" s="25" t="s">
        <v>7</v>
      </c>
      <c r="E17" s="30">
        <v>42282</v>
      </c>
      <c r="F17" s="48">
        <v>0.41111111111111115</v>
      </c>
      <c r="G17" s="48">
        <v>0.3125</v>
      </c>
      <c r="H17" s="31">
        <v>3405</v>
      </c>
      <c r="I17" s="26" t="s">
        <v>69</v>
      </c>
      <c r="J17" s="58" t="b">
        <f>OR(EXACT(A17,E17:E57))</f>
        <v>0</v>
      </c>
      <c r="K17" s="45">
        <f>IF(J17=FALSE,(C17-B17),(F17-B17))</f>
        <v>7.1527777777777746E-2</v>
      </c>
      <c r="L17" s="44">
        <f t="shared" si="4"/>
        <v>9.8611111111111149E-2</v>
      </c>
      <c r="M17" s="60">
        <f t="shared" si="5"/>
        <v>7.1527777777777746E-2</v>
      </c>
      <c r="N17" s="60">
        <f t="shared" si="6"/>
        <v>9.8611111111111149E-2</v>
      </c>
      <c r="O17" s="60">
        <f t="shared" si="7"/>
        <v>0.1701388888888889</v>
      </c>
      <c r="P17">
        <f>IF(J17=TRUE,"0",((NETWORKDAYS(A17,E17))-2)*9)</f>
        <v>0</v>
      </c>
    </row>
    <row r="18" spans="1:16" ht="15.75" thickBot="1" x14ac:dyDescent="0.3">
      <c r="A18" s="14">
        <v>42278</v>
      </c>
      <c r="B18" s="48">
        <v>0.71458333333333324</v>
      </c>
      <c r="C18" s="48">
        <v>0.72916666666666663</v>
      </c>
      <c r="D18" s="25" t="s">
        <v>7</v>
      </c>
      <c r="E18" s="30">
        <v>42278</v>
      </c>
      <c r="F18" s="48">
        <v>0.7284722222222223</v>
      </c>
      <c r="G18" s="48">
        <v>0.3125</v>
      </c>
      <c r="H18" s="31">
        <v>3540</v>
      </c>
      <c r="I18" s="26"/>
      <c r="J18" s="58" t="b">
        <f>OR(EXACT(A18,E18:E58))</f>
        <v>1</v>
      </c>
      <c r="K18" s="45">
        <f>IF(J18=FALSE,(C18-B18),(F18-B18))</f>
        <v>1.3888888888889062E-2</v>
      </c>
      <c r="L18" s="44">
        <f t="shared" si="4"/>
        <v>0.4159722222222223</v>
      </c>
      <c r="M18" s="60">
        <f t="shared" si="5"/>
        <v>1.3888888888889062E-2</v>
      </c>
      <c r="N18" s="60">
        <f t="shared" si="6"/>
        <v>0.37430555555555561</v>
      </c>
      <c r="O18" s="60">
        <f t="shared" si="7"/>
        <v>1.3888888888889062E-2</v>
      </c>
      <c r="P18" t="str">
        <f>IF(J18=TRUE,"0",((NETWORKDAYS(A18,E18))-2)*9)</f>
        <v>0</v>
      </c>
    </row>
    <row r="19" spans="1:16" ht="15.75" thickBot="1" x14ac:dyDescent="0.3">
      <c r="A19" s="14">
        <v>42277</v>
      </c>
      <c r="B19" s="48">
        <v>0.36249999999999999</v>
      </c>
      <c r="C19" s="48">
        <v>0.72916666666666663</v>
      </c>
      <c r="D19" s="25" t="s">
        <v>7</v>
      </c>
      <c r="E19" s="30">
        <v>42278</v>
      </c>
      <c r="F19" s="48">
        <v>0.67083333333333339</v>
      </c>
      <c r="G19" s="48">
        <v>0.3125</v>
      </c>
      <c r="H19" s="31">
        <v>3543</v>
      </c>
      <c r="I19" s="26" t="s">
        <v>69</v>
      </c>
      <c r="J19" s="58" t="b">
        <f>OR(EXACT(A19,E19:E59))</f>
        <v>0</v>
      </c>
      <c r="K19" s="45">
        <f>IF(J19=FALSE,(C19-B19),(F19-B19))</f>
        <v>0.36666666666666664</v>
      </c>
      <c r="L19" s="44">
        <f t="shared" si="4"/>
        <v>0.35833333333333339</v>
      </c>
      <c r="M19" s="60">
        <f t="shared" si="5"/>
        <v>0.32499999999999996</v>
      </c>
      <c r="N19" s="60">
        <f t="shared" si="6"/>
        <v>0.31666666666666671</v>
      </c>
      <c r="O19" s="60">
        <f t="shared" si="7"/>
        <v>0.64166666666666661</v>
      </c>
      <c r="P19">
        <f>IF(J19=TRUE,"0",((NETWORKDAYS(A19,E19))-2)*9)</f>
        <v>0</v>
      </c>
    </row>
    <row r="20" spans="1:16" ht="15.75" thickBot="1" x14ac:dyDescent="0.3">
      <c r="A20" s="14">
        <v>42277</v>
      </c>
      <c r="B20" s="48">
        <v>0.36319444444444443</v>
      </c>
      <c r="C20" s="48">
        <v>0.72916666666666663</v>
      </c>
      <c r="D20" s="25" t="s">
        <v>7</v>
      </c>
      <c r="E20" s="30">
        <v>42278</v>
      </c>
      <c r="F20" s="48">
        <v>0.6791666666666667</v>
      </c>
      <c r="G20" s="48">
        <v>0.3125</v>
      </c>
      <c r="H20" s="31">
        <v>3544</v>
      </c>
      <c r="I20" s="26" t="s">
        <v>69</v>
      </c>
      <c r="J20" s="58" t="b">
        <f>OR(EXACT(A20,E20:E60))</f>
        <v>0</v>
      </c>
      <c r="K20" s="45">
        <f>IF(J20=FALSE,(C20-B20),(F20-B20))</f>
        <v>0.3659722222222222</v>
      </c>
      <c r="L20" s="44">
        <f t="shared" si="4"/>
        <v>0.3666666666666667</v>
      </c>
      <c r="M20" s="60">
        <f t="shared" si="5"/>
        <v>0.32430555555555551</v>
      </c>
      <c r="N20" s="60">
        <f t="shared" si="6"/>
        <v>0.32500000000000001</v>
      </c>
      <c r="O20" s="60">
        <f t="shared" si="7"/>
        <v>0.64930555555555558</v>
      </c>
      <c r="P20">
        <f>IF(J20=TRUE,"0",((NETWORKDAYS(A20,E20))-2)*9)</f>
        <v>0</v>
      </c>
    </row>
    <row r="21" spans="1:16" ht="15.75" hidden="1" thickBot="1" x14ac:dyDescent="0.3">
      <c r="A21" s="52">
        <v>42282</v>
      </c>
      <c r="B21" s="49"/>
      <c r="C21" s="46"/>
      <c r="D21" s="25" t="s">
        <v>9</v>
      </c>
      <c r="E21" s="30">
        <v>42282</v>
      </c>
      <c r="F21" s="49"/>
      <c r="G21" s="49"/>
      <c r="H21" s="31"/>
      <c r="I21" s="26"/>
      <c r="J21" s="58"/>
    </row>
    <row r="22" spans="1:16" ht="15.75" hidden="1" thickBot="1" x14ac:dyDescent="0.3">
      <c r="A22" s="33">
        <v>42282</v>
      </c>
      <c r="B22" s="49"/>
      <c r="C22" s="46"/>
      <c r="D22" s="25" t="s">
        <v>9</v>
      </c>
      <c r="E22" s="30">
        <v>42282</v>
      </c>
      <c r="F22" s="49"/>
      <c r="G22" s="49"/>
      <c r="H22" s="31"/>
      <c r="I22" s="26"/>
      <c r="J22" s="58"/>
    </row>
    <row r="23" spans="1:16" ht="15.75" hidden="1" thickBot="1" x14ac:dyDescent="0.3">
      <c r="A23" s="33">
        <v>42282</v>
      </c>
      <c r="B23" s="49"/>
      <c r="C23" s="46"/>
      <c r="D23" s="25" t="s">
        <v>10</v>
      </c>
      <c r="E23" s="30">
        <v>42282</v>
      </c>
      <c r="F23" s="49"/>
      <c r="G23" s="49"/>
      <c r="H23" s="31">
        <v>869</v>
      </c>
      <c r="I23" s="26"/>
      <c r="J23" s="58"/>
    </row>
    <row r="24" spans="1:16" ht="15.75" hidden="1" thickBot="1" x14ac:dyDescent="0.3">
      <c r="A24" s="33">
        <v>42282</v>
      </c>
      <c r="B24" s="49"/>
      <c r="C24" s="46"/>
      <c r="D24" s="25" t="s">
        <v>8</v>
      </c>
      <c r="E24" s="30">
        <v>42282</v>
      </c>
      <c r="F24" s="49"/>
      <c r="G24" s="49"/>
      <c r="H24" s="31">
        <v>1827</v>
      </c>
      <c r="I24" s="26"/>
      <c r="J24" s="58"/>
    </row>
    <row r="25" spans="1:16" ht="15.75" hidden="1" thickBot="1" x14ac:dyDescent="0.3">
      <c r="A25" s="33">
        <v>42282</v>
      </c>
      <c r="B25" s="49"/>
      <c r="C25" s="46"/>
      <c r="D25" s="25" t="s">
        <v>10</v>
      </c>
      <c r="E25" s="30">
        <v>42282</v>
      </c>
      <c r="F25" s="49"/>
      <c r="G25" s="49"/>
      <c r="H25" s="31">
        <v>870</v>
      </c>
      <c r="I25" s="26"/>
      <c r="J25" s="58"/>
    </row>
    <row r="26" spans="1:16" ht="15.75" hidden="1" thickBot="1" x14ac:dyDescent="0.3">
      <c r="A26" s="33">
        <v>42282</v>
      </c>
      <c r="B26" s="49"/>
      <c r="C26" s="46"/>
      <c r="D26" s="25" t="s">
        <v>8</v>
      </c>
      <c r="E26" s="30">
        <v>42282</v>
      </c>
      <c r="F26" s="49"/>
      <c r="G26" s="49"/>
      <c r="H26" s="31">
        <v>1828</v>
      </c>
      <c r="I26" s="26"/>
      <c r="J26" s="58"/>
    </row>
    <row r="27" spans="1:16" ht="15.75" hidden="1" thickBot="1" x14ac:dyDescent="0.3">
      <c r="A27" s="33">
        <v>42282</v>
      </c>
      <c r="B27" s="49"/>
      <c r="C27" s="46"/>
      <c r="D27" s="25" t="s">
        <v>10</v>
      </c>
      <c r="E27" s="30">
        <v>42282</v>
      </c>
      <c r="F27" s="49"/>
      <c r="G27" s="49"/>
      <c r="H27" s="31">
        <v>868</v>
      </c>
      <c r="I27" s="26"/>
      <c r="J27" s="58"/>
    </row>
    <row r="28" spans="1:16" ht="15.75" hidden="1" thickBot="1" x14ac:dyDescent="0.3">
      <c r="A28" s="33">
        <v>42282</v>
      </c>
      <c r="B28" s="49"/>
      <c r="C28" s="46"/>
      <c r="D28" s="25" t="s">
        <v>8</v>
      </c>
      <c r="E28" s="30">
        <v>42282</v>
      </c>
      <c r="F28" s="49"/>
      <c r="G28" s="49"/>
      <c r="H28" s="31">
        <v>1825</v>
      </c>
      <c r="I28" s="26"/>
      <c r="J28" s="58"/>
    </row>
    <row r="29" spans="1:16" ht="15.75" hidden="1" thickBot="1" x14ac:dyDescent="0.3">
      <c r="A29" s="33">
        <v>42282</v>
      </c>
      <c r="B29" s="49"/>
      <c r="C29" s="46"/>
      <c r="D29" s="25" t="s">
        <v>10</v>
      </c>
      <c r="E29" s="30">
        <v>42282</v>
      </c>
      <c r="F29" s="49"/>
      <c r="G29" s="49"/>
      <c r="H29" s="31">
        <v>867</v>
      </c>
      <c r="I29" s="26"/>
      <c r="J29" s="58"/>
    </row>
    <row r="30" spans="1:16" ht="15.75" hidden="1" thickBot="1" x14ac:dyDescent="0.3">
      <c r="A30" s="51">
        <v>42282</v>
      </c>
      <c r="B30" s="49"/>
      <c r="C30" s="46"/>
      <c r="D30" s="25" t="s">
        <v>8</v>
      </c>
      <c r="E30" s="30">
        <v>42282</v>
      </c>
      <c r="F30" s="49"/>
      <c r="G30" s="49"/>
      <c r="H30" s="31">
        <v>1824</v>
      </c>
      <c r="I30" s="26"/>
      <c r="J30" s="58"/>
    </row>
    <row r="31" spans="1:16" ht="15.75" thickBot="1" x14ac:dyDescent="0.3">
      <c r="A31" s="14">
        <v>42277</v>
      </c>
      <c r="B31" s="48">
        <v>0.35486111111111113</v>
      </c>
      <c r="C31" s="48">
        <v>0.72916666666666663</v>
      </c>
      <c r="D31" s="25" t="s">
        <v>7</v>
      </c>
      <c r="E31" s="30">
        <v>42279</v>
      </c>
      <c r="F31" s="48">
        <v>0.56736111111111109</v>
      </c>
      <c r="G31" s="48">
        <v>0.3125</v>
      </c>
      <c r="H31" s="31">
        <v>3545</v>
      </c>
      <c r="I31" s="26" t="s">
        <v>69</v>
      </c>
      <c r="J31" s="58" t="b">
        <f>OR(EXACT(A31,E31:E71))</f>
        <v>0</v>
      </c>
      <c r="K31" s="45">
        <f>IF(J31=FALSE,(C31-B31),(F31-B31))</f>
        <v>0.3743055555555555</v>
      </c>
      <c r="L31" s="44">
        <f t="shared" ref="L31:L35" si="8">F31-G31</f>
        <v>0.25486111111111109</v>
      </c>
      <c r="M31" s="60">
        <f t="shared" ref="M31:M35" si="9">IF(K31&gt;$A$1,(K31-$B$1),K31)</f>
        <v>0.33263888888888882</v>
      </c>
      <c r="N31" s="60">
        <f t="shared" ref="N31:N35" si="10">IF(L31&gt;$A$1,(L31-$B$1),L31)</f>
        <v>0.21319444444444444</v>
      </c>
      <c r="O31" s="60">
        <f t="shared" ref="O31:O35" si="11">IF(J31=FALSE,(M31+N31),M31)</f>
        <v>0.54583333333333328</v>
      </c>
      <c r="P31">
        <f>IF(J31=TRUE,"0",((NETWORKDAYS(A31,E31))-2)*9)</f>
        <v>9</v>
      </c>
    </row>
    <row r="32" spans="1:16" ht="15.75" thickBot="1" x14ac:dyDescent="0.3">
      <c r="A32" s="14">
        <v>42278</v>
      </c>
      <c r="B32" s="48">
        <v>0.61041666666666672</v>
      </c>
      <c r="C32" s="48">
        <v>0.72916666666666663</v>
      </c>
      <c r="D32" s="25" t="s">
        <v>7</v>
      </c>
      <c r="E32" s="30">
        <v>42279</v>
      </c>
      <c r="F32" s="48">
        <v>0.62847222222222221</v>
      </c>
      <c r="G32" s="48">
        <v>0.3125</v>
      </c>
      <c r="H32" s="31">
        <v>3546</v>
      </c>
      <c r="I32" s="26" t="s">
        <v>69</v>
      </c>
      <c r="J32" s="58" t="b">
        <f>OR(EXACT(A32,E32:E72))</f>
        <v>0</v>
      </c>
      <c r="K32" s="45">
        <f>IF(J32=FALSE,(C32-B32),(F32-B32))</f>
        <v>0.11874999999999991</v>
      </c>
      <c r="L32" s="44">
        <f t="shared" si="8"/>
        <v>0.31597222222222221</v>
      </c>
      <c r="M32" s="60">
        <f t="shared" si="9"/>
        <v>0.11874999999999991</v>
      </c>
      <c r="N32" s="60">
        <f t="shared" si="10"/>
        <v>0.27430555555555552</v>
      </c>
      <c r="O32" s="60">
        <f t="shared" si="11"/>
        <v>0.39305555555555544</v>
      </c>
      <c r="P32">
        <f>IF(J32=TRUE,"0",((NETWORKDAYS(A32,E32))-2)*9)</f>
        <v>0</v>
      </c>
    </row>
    <row r="33" spans="1:17" s="38" customFormat="1" ht="15.75" thickBot="1" x14ac:dyDescent="0.3">
      <c r="A33" s="14">
        <v>42276</v>
      </c>
      <c r="B33" s="48">
        <v>0.60972222222222217</v>
      </c>
      <c r="C33" s="48">
        <v>0.72916666666666663</v>
      </c>
      <c r="D33" s="25" t="s">
        <v>7</v>
      </c>
      <c r="E33" s="30">
        <v>42282</v>
      </c>
      <c r="F33" s="48">
        <v>0.40277777777777773</v>
      </c>
      <c r="G33" s="48">
        <v>0.3125</v>
      </c>
      <c r="H33" s="32">
        <v>3547</v>
      </c>
      <c r="I33" s="26"/>
      <c r="J33" s="58" t="b">
        <f>OR(EXACT(A33,E33:E73))</f>
        <v>0</v>
      </c>
      <c r="K33" s="45">
        <f>IF(J33=FALSE,(C33-B33),(F33-B33))</f>
        <v>0.11944444444444446</v>
      </c>
      <c r="L33" s="44">
        <f t="shared" si="8"/>
        <v>9.0277777777777735E-2</v>
      </c>
      <c r="M33" s="60">
        <f t="shared" si="9"/>
        <v>0.11944444444444446</v>
      </c>
      <c r="N33" s="60">
        <f t="shared" si="10"/>
        <v>9.0277777777777735E-2</v>
      </c>
      <c r="O33" s="60">
        <f t="shared" si="11"/>
        <v>0.2097222222222222</v>
      </c>
      <c r="P33">
        <f>IF(J33=TRUE,"0",((NETWORKDAYS(A33,E33))-2)*9)</f>
        <v>27</v>
      </c>
    </row>
    <row r="34" spans="1:17" ht="15.75" thickBot="1" x14ac:dyDescent="0.3">
      <c r="A34" s="54">
        <v>42279</v>
      </c>
      <c r="B34" s="48">
        <v>0.70833333333333337</v>
      </c>
      <c r="C34" s="48">
        <v>0.72916666666666663</v>
      </c>
      <c r="D34" s="34" t="s">
        <v>7</v>
      </c>
      <c r="E34" s="35">
        <v>42282</v>
      </c>
      <c r="F34" s="48">
        <v>0.71944444444444444</v>
      </c>
      <c r="G34" s="48">
        <v>0.3125</v>
      </c>
      <c r="H34" s="36">
        <v>3548</v>
      </c>
      <c r="I34" s="37"/>
      <c r="J34" s="58" t="b">
        <f>OR(EXACT(A34,E34:E74))</f>
        <v>0</v>
      </c>
      <c r="K34" s="45">
        <f>IF(J34=FALSE,(C34-B34),(F34-B34))</f>
        <v>2.0833333333333259E-2</v>
      </c>
      <c r="L34" s="44">
        <f t="shared" si="8"/>
        <v>0.40694444444444444</v>
      </c>
      <c r="M34" s="60">
        <f t="shared" si="9"/>
        <v>2.0833333333333259E-2</v>
      </c>
      <c r="N34" s="60">
        <f t="shared" si="10"/>
        <v>0.36527777777777776</v>
      </c>
      <c r="O34" s="60">
        <f t="shared" si="11"/>
        <v>0.38611111111111102</v>
      </c>
      <c r="P34">
        <f>IF(J34=TRUE,"0",((NETWORKDAYS(A34,E34))-2)*9)</f>
        <v>0</v>
      </c>
    </row>
    <row r="35" spans="1:17" ht="15.75" thickBot="1" x14ac:dyDescent="0.3">
      <c r="A35" s="14">
        <v>42275</v>
      </c>
      <c r="B35" s="48">
        <v>0.54305555555555551</v>
      </c>
      <c r="C35" s="48">
        <v>0.72916666666666663</v>
      </c>
      <c r="D35" s="25" t="s">
        <v>7</v>
      </c>
      <c r="E35" s="30">
        <v>42282</v>
      </c>
      <c r="F35" s="48">
        <v>0.39652777777777781</v>
      </c>
      <c r="G35" s="48">
        <v>0.3125</v>
      </c>
      <c r="H35" s="31">
        <v>3549</v>
      </c>
      <c r="I35" s="26"/>
      <c r="J35" s="58" t="b">
        <f>OR(EXACT(A35,E35:E75))</f>
        <v>0</v>
      </c>
      <c r="K35" s="45">
        <f>IF(J35=FALSE,(C35-B35),(F35-B35))</f>
        <v>0.18611111111111112</v>
      </c>
      <c r="L35" s="44">
        <f t="shared" si="8"/>
        <v>8.4027777777777812E-2</v>
      </c>
      <c r="M35" s="60">
        <f t="shared" si="9"/>
        <v>0.18611111111111112</v>
      </c>
      <c r="N35" s="60">
        <f t="shared" si="10"/>
        <v>8.4027777777777812E-2</v>
      </c>
      <c r="O35" s="60">
        <f t="shared" si="11"/>
        <v>0.27013888888888893</v>
      </c>
      <c r="P35">
        <f>IF(J35=TRUE,"0",((NETWORKDAYS(A35,E35))-2)*9)</f>
        <v>36</v>
      </c>
      <c r="Q35" s="44"/>
    </row>
    <row r="36" spans="1:17" ht="15.75" hidden="1" thickBot="1" x14ac:dyDescent="0.3">
      <c r="A36" s="53">
        <v>42283</v>
      </c>
      <c r="B36" s="49"/>
      <c r="C36" s="46"/>
      <c r="D36" s="25" t="s">
        <v>8</v>
      </c>
      <c r="E36" s="30">
        <v>42283</v>
      </c>
      <c r="F36" s="49"/>
      <c r="G36" s="49"/>
      <c r="H36" s="31">
        <v>1833</v>
      </c>
      <c r="I36" s="26"/>
      <c r="J36" s="58"/>
    </row>
    <row r="37" spans="1:17" ht="15.75" thickBot="1" x14ac:dyDescent="0.3">
      <c r="A37" s="14">
        <v>42275</v>
      </c>
      <c r="B37" s="48">
        <v>0.66666666666666663</v>
      </c>
      <c r="C37" s="48">
        <v>0.72916666666666663</v>
      </c>
      <c r="D37" s="25" t="s">
        <v>7</v>
      </c>
      <c r="E37" s="30">
        <v>42282</v>
      </c>
      <c r="F37" s="48">
        <v>0.54861111111111105</v>
      </c>
      <c r="G37" s="48">
        <v>0.3125</v>
      </c>
      <c r="H37" s="31">
        <v>3550</v>
      </c>
      <c r="I37" s="26"/>
      <c r="J37" s="58" t="b">
        <f>OR(EXACT(A37,E37:E77))</f>
        <v>0</v>
      </c>
      <c r="K37" s="45">
        <f>IF(J37=FALSE,(C37-B37),(F37-B37))</f>
        <v>6.25E-2</v>
      </c>
      <c r="L37" s="44">
        <f t="shared" ref="L37:L42" si="12">F37-G37</f>
        <v>0.23611111111111105</v>
      </c>
      <c r="M37" s="60">
        <f t="shared" ref="M37:M42" si="13">IF(K37&gt;$A$1,(K37-$B$1),K37)</f>
        <v>6.25E-2</v>
      </c>
      <c r="N37" s="60">
        <f t="shared" ref="N37:N42" si="14">IF(L37&gt;$A$1,(L37-$B$1),L37)</f>
        <v>0.19444444444444439</v>
      </c>
      <c r="O37" s="60">
        <f t="shared" ref="O37:O42" si="15">IF(J37=FALSE,(M37+N37),M37)</f>
        <v>0.25694444444444442</v>
      </c>
      <c r="P37">
        <f>IF(J37=TRUE,"0",((NETWORKDAYS(A37,E37))-2)*9)</f>
        <v>36</v>
      </c>
    </row>
    <row r="38" spans="1:17" ht="15.75" thickBot="1" x14ac:dyDescent="0.3">
      <c r="A38" s="14">
        <v>42277</v>
      </c>
      <c r="B38" s="48">
        <v>0.47291666666666665</v>
      </c>
      <c r="C38" s="48">
        <v>0.72916666666666663</v>
      </c>
      <c r="D38" s="25" t="s">
        <v>7</v>
      </c>
      <c r="E38" s="30">
        <v>42282</v>
      </c>
      <c r="F38" s="48">
        <v>0.46666666666666662</v>
      </c>
      <c r="G38" s="48">
        <v>0.3125</v>
      </c>
      <c r="H38" s="31">
        <v>3551</v>
      </c>
      <c r="I38" s="26"/>
      <c r="J38" s="58" t="b">
        <f>OR(EXACT(A38,E38:E78))</f>
        <v>0</v>
      </c>
      <c r="K38" s="45">
        <f>IF(J38=FALSE,(C38-B38),(F38-B38))</f>
        <v>0.25624999999999998</v>
      </c>
      <c r="L38" s="44">
        <f t="shared" si="12"/>
        <v>0.15416666666666662</v>
      </c>
      <c r="M38" s="60">
        <f t="shared" si="13"/>
        <v>0.21458333333333332</v>
      </c>
      <c r="N38" s="60">
        <f t="shared" si="14"/>
        <v>0.15416666666666662</v>
      </c>
      <c r="O38" s="60">
        <f t="shared" si="15"/>
        <v>0.36874999999999991</v>
      </c>
      <c r="P38">
        <f>IF(J38=TRUE,"0",((NETWORKDAYS(A38,E38))-2)*9)</f>
        <v>18</v>
      </c>
    </row>
    <row r="39" spans="1:17" ht="15.75" thickBot="1" x14ac:dyDescent="0.3">
      <c r="A39" s="54">
        <v>42277</v>
      </c>
      <c r="B39" s="48">
        <v>0.49374999999999997</v>
      </c>
      <c r="C39" s="48">
        <v>0.72916666666666663</v>
      </c>
      <c r="D39" s="34" t="s">
        <v>7</v>
      </c>
      <c r="E39" s="35">
        <v>42282</v>
      </c>
      <c r="F39" s="48">
        <v>0.62847222222222221</v>
      </c>
      <c r="G39" s="48">
        <v>0.3125</v>
      </c>
      <c r="H39" s="36">
        <v>3552</v>
      </c>
      <c r="I39" s="37"/>
      <c r="J39" s="58" t="b">
        <f>OR(EXACT(A39,E39:E79))</f>
        <v>0</v>
      </c>
      <c r="K39" s="45">
        <f>IF(J39=FALSE,(C39-B39),(F39-B39))</f>
        <v>0.23541666666666666</v>
      </c>
      <c r="L39" s="44">
        <f t="shared" si="12"/>
        <v>0.31597222222222221</v>
      </c>
      <c r="M39" s="60">
        <f t="shared" si="13"/>
        <v>0.19375000000000001</v>
      </c>
      <c r="N39" s="60">
        <f t="shared" si="14"/>
        <v>0.27430555555555552</v>
      </c>
      <c r="O39" s="60">
        <f t="shared" si="15"/>
        <v>0.46805555555555556</v>
      </c>
      <c r="P39">
        <f>IF(J39=TRUE,"0",((NETWORKDAYS(A39,E39))-2)*9)</f>
        <v>18</v>
      </c>
    </row>
    <row r="40" spans="1:17" ht="15.75" thickBot="1" x14ac:dyDescent="0.3">
      <c r="A40" s="14">
        <v>42276</v>
      </c>
      <c r="B40" s="48">
        <v>0.45347222222222222</v>
      </c>
      <c r="C40" s="48">
        <v>0.72916666666666663</v>
      </c>
      <c r="D40" s="25" t="s">
        <v>7</v>
      </c>
      <c r="E40" s="30">
        <v>42282</v>
      </c>
      <c r="F40" s="48">
        <v>0.69027777777777777</v>
      </c>
      <c r="G40" s="48">
        <v>0.3125</v>
      </c>
      <c r="H40" s="31">
        <v>3553</v>
      </c>
      <c r="I40" s="26"/>
      <c r="J40" s="58" t="b">
        <f>OR(EXACT(A40,E40:E80))</f>
        <v>0</v>
      </c>
      <c r="K40" s="45">
        <f>IF(J40=FALSE,(C40-B40),(F40-B40))</f>
        <v>0.27569444444444441</v>
      </c>
      <c r="L40" s="44">
        <f t="shared" si="12"/>
        <v>0.37777777777777777</v>
      </c>
      <c r="M40" s="60">
        <f t="shared" si="13"/>
        <v>0.23402777777777775</v>
      </c>
      <c r="N40" s="60">
        <f t="shared" si="14"/>
        <v>0.33611111111111108</v>
      </c>
      <c r="O40" s="60">
        <f t="shared" si="15"/>
        <v>0.57013888888888886</v>
      </c>
      <c r="P40">
        <f>IF(J40=TRUE,"0",((NETWORKDAYS(A40,E40))-2)*9)</f>
        <v>27</v>
      </c>
    </row>
    <row r="41" spans="1:17" ht="15.75" thickBot="1" x14ac:dyDescent="0.3">
      <c r="A41" s="14">
        <v>42282</v>
      </c>
      <c r="B41" s="48">
        <v>0.70694444444444438</v>
      </c>
      <c r="C41" s="48">
        <v>0.72916666666666663</v>
      </c>
      <c r="D41" s="25" t="s">
        <v>7</v>
      </c>
      <c r="E41" s="30">
        <v>42283</v>
      </c>
      <c r="F41" s="48">
        <v>0.33611111111111108</v>
      </c>
      <c r="G41" s="48">
        <v>0.3125</v>
      </c>
      <c r="H41" s="31">
        <v>3554</v>
      </c>
      <c r="I41" s="26" t="s">
        <v>69</v>
      </c>
      <c r="J41" s="58" t="b">
        <f>OR(EXACT(A41,E41:E81))</f>
        <v>0</v>
      </c>
      <c r="K41" s="45">
        <f>IF(J41=FALSE,(C41-B41),(F41-B41))</f>
        <v>2.2222222222222254E-2</v>
      </c>
      <c r="L41" s="44">
        <f t="shared" si="12"/>
        <v>2.3611111111111083E-2</v>
      </c>
      <c r="M41" s="60">
        <f t="shared" si="13"/>
        <v>2.2222222222222254E-2</v>
      </c>
      <c r="N41" s="60">
        <f t="shared" si="14"/>
        <v>2.3611111111111083E-2</v>
      </c>
      <c r="O41" s="60">
        <f t="shared" si="15"/>
        <v>4.5833333333333337E-2</v>
      </c>
      <c r="P41">
        <f>IF(J41=TRUE,"0",((NETWORKDAYS(A41,E41))-2)*9)</f>
        <v>0</v>
      </c>
    </row>
    <row r="42" spans="1:17" ht="15.75" thickBot="1" x14ac:dyDescent="0.3">
      <c r="A42" s="14">
        <v>42283</v>
      </c>
      <c r="B42" s="48">
        <v>0.56111111111111112</v>
      </c>
      <c r="C42" s="48">
        <v>0.72916666666666663</v>
      </c>
      <c r="D42" s="25" t="s">
        <v>7</v>
      </c>
      <c r="E42" s="30">
        <v>42283</v>
      </c>
      <c r="F42" s="48">
        <v>0.67708333333333337</v>
      </c>
      <c r="G42" s="48">
        <v>0.3125</v>
      </c>
      <c r="H42" s="31">
        <v>3557</v>
      </c>
      <c r="I42" s="26" t="s">
        <v>69</v>
      </c>
      <c r="J42" s="58" t="b">
        <f>OR(EXACT(A42,E42:E82))</f>
        <v>1</v>
      </c>
      <c r="K42" s="45">
        <f>IF(J42=FALSE,(C42-B42),(F42-B42))</f>
        <v>0.11597222222222225</v>
      </c>
      <c r="L42" s="44">
        <f t="shared" si="12"/>
        <v>0.36458333333333337</v>
      </c>
      <c r="M42" s="60">
        <f t="shared" si="13"/>
        <v>0.11597222222222225</v>
      </c>
      <c r="N42" s="60">
        <f t="shared" si="14"/>
        <v>0.32291666666666669</v>
      </c>
      <c r="O42" s="60">
        <f t="shared" si="15"/>
        <v>0.11597222222222225</v>
      </c>
      <c r="P42" t="str">
        <f>IF(J42=TRUE,"0",((NETWORKDAYS(A42,E42))-2)*9)</f>
        <v>0</v>
      </c>
    </row>
    <row r="43" spans="1:17" ht="15.75" hidden="1" thickBot="1" x14ac:dyDescent="0.3">
      <c r="A43" s="52">
        <v>42284</v>
      </c>
      <c r="B43" s="49"/>
      <c r="C43" s="46"/>
      <c r="D43" s="25" t="s">
        <v>8</v>
      </c>
      <c r="E43" s="30">
        <v>42284</v>
      </c>
      <c r="F43" s="49"/>
      <c r="G43" s="49"/>
      <c r="H43" s="31">
        <v>1839</v>
      </c>
      <c r="I43" s="26"/>
      <c r="J43" s="58"/>
    </row>
    <row r="44" spans="1:17" ht="15.75" hidden="1" thickBot="1" x14ac:dyDescent="0.3">
      <c r="A44" s="33">
        <v>42284</v>
      </c>
      <c r="B44" s="49"/>
      <c r="C44" s="46"/>
      <c r="D44" s="25" t="s">
        <v>8</v>
      </c>
      <c r="E44" s="30">
        <v>42284</v>
      </c>
      <c r="F44" s="49"/>
      <c r="G44" s="49"/>
      <c r="H44" s="31">
        <v>1838</v>
      </c>
      <c r="I44" s="26"/>
      <c r="J44" s="58"/>
    </row>
    <row r="45" spans="1:17" ht="15.75" hidden="1" thickBot="1" x14ac:dyDescent="0.3">
      <c r="A45" s="51">
        <v>42284</v>
      </c>
      <c r="B45" s="49"/>
      <c r="C45" s="46"/>
      <c r="D45" s="25" t="s">
        <v>9</v>
      </c>
      <c r="E45" s="30">
        <v>42284</v>
      </c>
      <c r="F45" s="49"/>
      <c r="G45" s="49"/>
      <c r="H45" s="31"/>
      <c r="I45" s="26"/>
      <c r="J45" s="58"/>
    </row>
    <row r="46" spans="1:17" ht="15.75" thickBot="1" x14ac:dyDescent="0.3">
      <c r="A46" s="14">
        <v>42277</v>
      </c>
      <c r="B46" s="48">
        <v>0.4548611111111111</v>
      </c>
      <c r="C46" s="48">
        <v>0.72916666666666663</v>
      </c>
      <c r="D46" s="25" t="s">
        <v>7</v>
      </c>
      <c r="E46" s="30">
        <v>42283</v>
      </c>
      <c r="F46" s="48">
        <v>0.62013888888888891</v>
      </c>
      <c r="G46" s="48">
        <v>0.3125</v>
      </c>
      <c r="H46" s="31">
        <v>3558</v>
      </c>
      <c r="I46" s="26"/>
      <c r="J46" s="58" t="b">
        <f>OR(EXACT(A46,E46:E86))</f>
        <v>0</v>
      </c>
      <c r="K46" s="45">
        <f>IF(J46=FALSE,(C46-B46),(F46-B46))</f>
        <v>0.27430555555555552</v>
      </c>
      <c r="L46" s="44">
        <f t="shared" ref="L46:L49" si="16">F46-G46</f>
        <v>0.30763888888888891</v>
      </c>
      <c r="M46" s="60">
        <f t="shared" ref="M46:M49" si="17">IF(K46&gt;$A$1,(K46-$B$1),K46)</f>
        <v>0.23263888888888887</v>
      </c>
      <c r="N46" s="60">
        <f t="shared" ref="N46:N49" si="18">IF(L46&gt;$A$1,(L46-$B$1),L46)</f>
        <v>0.26597222222222222</v>
      </c>
      <c r="O46" s="60">
        <f t="shared" ref="O46:O49" si="19">IF(J46=FALSE,(M46+N46),M46)</f>
        <v>0.49861111111111112</v>
      </c>
      <c r="P46">
        <f>IF(J46=TRUE,"0",((NETWORKDAYS(A46,E46))-2)*9)</f>
        <v>27</v>
      </c>
    </row>
    <row r="47" spans="1:17" s="38" customFormat="1" ht="15.75" thickBot="1" x14ac:dyDescent="0.3">
      <c r="A47" s="14">
        <v>42306</v>
      </c>
      <c r="B47" s="48">
        <v>0.43541666666666662</v>
      </c>
      <c r="C47" s="48">
        <v>0.72916666666666663</v>
      </c>
      <c r="D47" s="25" t="s">
        <v>7</v>
      </c>
      <c r="E47" s="30">
        <v>42306</v>
      </c>
      <c r="F47" s="48">
        <v>0.56597222222222221</v>
      </c>
      <c r="G47" s="48">
        <v>0.3125</v>
      </c>
      <c r="H47" s="31">
        <v>3559</v>
      </c>
      <c r="I47" s="26" t="s">
        <v>69</v>
      </c>
      <c r="J47" s="58" t="b">
        <f>OR(EXACT(A47,E47:E87))</f>
        <v>1</v>
      </c>
      <c r="K47" s="45">
        <f>IF(J47=FALSE,(C47-B47),(F47-B47))</f>
        <v>0.13055555555555559</v>
      </c>
      <c r="L47" s="44">
        <f t="shared" si="16"/>
        <v>0.25347222222222221</v>
      </c>
      <c r="M47" s="60">
        <f t="shared" si="17"/>
        <v>0.13055555555555559</v>
      </c>
      <c r="N47" s="60">
        <f t="shared" si="18"/>
        <v>0.21180555555555555</v>
      </c>
      <c r="O47" s="60">
        <f t="shared" si="19"/>
        <v>0.13055555555555559</v>
      </c>
      <c r="P47" t="str">
        <f>IF(J47=TRUE,"0",((NETWORKDAYS(A47,E47))-2)*9)</f>
        <v>0</v>
      </c>
    </row>
    <row r="48" spans="1:17" ht="15.75" thickBot="1" x14ac:dyDescent="0.3">
      <c r="A48" s="14">
        <v>42278</v>
      </c>
      <c r="B48" s="48">
        <v>0.61041666666666672</v>
      </c>
      <c r="C48" s="48">
        <v>0.72916666666666663</v>
      </c>
      <c r="D48" s="25" t="s">
        <v>7</v>
      </c>
      <c r="E48" s="30">
        <v>42283</v>
      </c>
      <c r="F48" s="48">
        <v>0.71736111111111101</v>
      </c>
      <c r="G48" s="48">
        <v>0.3125</v>
      </c>
      <c r="H48" s="31">
        <v>3560</v>
      </c>
      <c r="I48" s="26"/>
      <c r="J48" s="58" t="b">
        <f>OR(EXACT(A48,E48:E88))</f>
        <v>0</v>
      </c>
      <c r="K48" s="45">
        <f>IF(J48=FALSE,(C48-B48),(F48-B48))</f>
        <v>0.11874999999999991</v>
      </c>
      <c r="L48" s="44">
        <f t="shared" si="16"/>
        <v>0.40486111111111101</v>
      </c>
      <c r="M48" s="60">
        <f t="shared" si="17"/>
        <v>0.11874999999999991</v>
      </c>
      <c r="N48" s="60">
        <f t="shared" si="18"/>
        <v>0.36319444444444432</v>
      </c>
      <c r="O48" s="60">
        <f t="shared" si="19"/>
        <v>0.48194444444444423</v>
      </c>
      <c r="P48">
        <f>IF(J48=TRUE,"0",((NETWORKDAYS(A48,E48))-2)*9)</f>
        <v>18</v>
      </c>
    </row>
    <row r="49" spans="1:16" ht="15.75" thickBot="1" x14ac:dyDescent="0.3">
      <c r="A49" s="14">
        <v>42277</v>
      </c>
      <c r="B49" s="48">
        <v>0.69305555555555554</v>
      </c>
      <c r="C49" s="48">
        <v>0.72916666666666663</v>
      </c>
      <c r="D49" s="25" t="s">
        <v>7</v>
      </c>
      <c r="E49" s="30">
        <v>42284</v>
      </c>
      <c r="F49" s="48">
        <v>0.35347222222222219</v>
      </c>
      <c r="G49" s="48">
        <v>0.3125</v>
      </c>
      <c r="H49" s="31">
        <v>3561</v>
      </c>
      <c r="I49" s="26"/>
      <c r="J49" s="58" t="b">
        <f>OR(EXACT(A49,E49:E89))</f>
        <v>0</v>
      </c>
      <c r="K49" s="45">
        <f>IF(J49=FALSE,(C49-B49),(F49-B49))</f>
        <v>3.6111111111111094E-2</v>
      </c>
      <c r="L49" s="44">
        <f t="shared" si="16"/>
        <v>4.0972222222222188E-2</v>
      </c>
      <c r="M49" s="60">
        <f t="shared" si="17"/>
        <v>3.6111111111111094E-2</v>
      </c>
      <c r="N49" s="60">
        <f t="shared" si="18"/>
        <v>4.0972222222222188E-2</v>
      </c>
      <c r="O49" s="60">
        <f t="shared" si="19"/>
        <v>7.7083333333333282E-2</v>
      </c>
      <c r="P49">
        <f>IF(J49=TRUE,"0",((NETWORKDAYS(A49,E49))-2)*9)</f>
        <v>36</v>
      </c>
    </row>
    <row r="50" spans="1:16" ht="15.75" hidden="1" thickBot="1" x14ac:dyDescent="0.3">
      <c r="A50" s="53">
        <v>42285</v>
      </c>
      <c r="B50" s="49"/>
      <c r="C50" s="46"/>
      <c r="D50" s="25" t="s">
        <v>8</v>
      </c>
      <c r="E50" s="30">
        <v>42285</v>
      </c>
      <c r="F50" s="49"/>
      <c r="G50" s="49"/>
      <c r="H50" s="31">
        <v>1834</v>
      </c>
      <c r="I50" s="26"/>
      <c r="J50" s="58"/>
    </row>
    <row r="51" spans="1:16" ht="15.75" thickBot="1" x14ac:dyDescent="0.3">
      <c r="A51" s="14">
        <v>42278</v>
      </c>
      <c r="B51" s="48">
        <v>0.3840277777777778</v>
      </c>
      <c r="C51" s="48">
        <v>0.72916666666666663</v>
      </c>
      <c r="D51" s="25" t="s">
        <v>7</v>
      </c>
      <c r="E51" s="30">
        <v>42284</v>
      </c>
      <c r="F51" s="48">
        <v>0.37986111111111115</v>
      </c>
      <c r="G51" s="48">
        <v>0.3125</v>
      </c>
      <c r="H51" s="31">
        <v>3562</v>
      </c>
      <c r="I51" s="26"/>
      <c r="J51" s="58" t="b">
        <f>OR(EXACT(A51,E51:E91))</f>
        <v>0</v>
      </c>
      <c r="K51" s="45">
        <f>IF(J51=FALSE,(C51-B51),(F51-B51))</f>
        <v>0.34513888888888883</v>
      </c>
      <c r="L51" s="44">
        <f t="shared" ref="L51:L57" si="20">F51-G51</f>
        <v>6.7361111111111149E-2</v>
      </c>
      <c r="M51" s="60">
        <f t="shared" ref="M51:M57" si="21">IF(K51&gt;$A$1,(K51-$B$1),K51)</f>
        <v>0.30347222222222214</v>
      </c>
      <c r="N51" s="60">
        <f t="shared" ref="N51:N57" si="22">IF(L51&gt;$A$1,(L51-$B$1),L51)</f>
        <v>6.7361111111111149E-2</v>
      </c>
      <c r="O51" s="60">
        <f t="shared" ref="O51:O57" si="23">IF(J51=FALSE,(M51+N51),M51)</f>
        <v>0.37083333333333329</v>
      </c>
      <c r="P51">
        <f>IF(J51=TRUE,"0",((NETWORKDAYS(A51,E51))-2)*9)</f>
        <v>27</v>
      </c>
    </row>
    <row r="52" spans="1:16" ht="15.75" thickBot="1" x14ac:dyDescent="0.3">
      <c r="A52" s="14">
        <v>42284</v>
      </c>
      <c r="B52" s="48">
        <v>0.36319444444444443</v>
      </c>
      <c r="C52" s="48">
        <v>0.72916666666666663</v>
      </c>
      <c r="D52" s="25" t="s">
        <v>7</v>
      </c>
      <c r="E52" s="30">
        <v>42284</v>
      </c>
      <c r="F52" s="48">
        <v>0.40208333333333335</v>
      </c>
      <c r="G52" s="48">
        <v>0.3125</v>
      </c>
      <c r="H52" s="31">
        <v>3563</v>
      </c>
      <c r="I52" s="26" t="s">
        <v>69</v>
      </c>
      <c r="J52" s="58" t="b">
        <f>OR(EXACT(A52,E52:E92))</f>
        <v>1</v>
      </c>
      <c r="K52" s="45">
        <f>IF(J52=FALSE,(C52-B52),(F52-B52))</f>
        <v>3.8888888888888917E-2</v>
      </c>
      <c r="L52" s="44">
        <f t="shared" si="20"/>
        <v>8.9583333333333348E-2</v>
      </c>
      <c r="M52" s="60">
        <f t="shared" si="21"/>
        <v>3.8888888888888917E-2</v>
      </c>
      <c r="N52" s="60">
        <f t="shared" si="22"/>
        <v>8.9583333333333348E-2</v>
      </c>
      <c r="O52" s="60">
        <f t="shared" si="23"/>
        <v>3.8888888888888917E-2</v>
      </c>
      <c r="P52" t="str">
        <f>IF(J52=TRUE,"0",((NETWORKDAYS(A52,E52))-2)*9)</f>
        <v>0</v>
      </c>
    </row>
    <row r="53" spans="1:16" ht="15.75" thickBot="1" x14ac:dyDescent="0.3">
      <c r="A53" s="14">
        <v>42279</v>
      </c>
      <c r="B53" s="48">
        <v>0.35000000000000003</v>
      </c>
      <c r="C53" s="48">
        <v>0.72916666666666663</v>
      </c>
      <c r="D53" s="25" t="s">
        <v>7</v>
      </c>
      <c r="E53" s="30">
        <v>42284</v>
      </c>
      <c r="F53" s="48">
        <v>0.65972222222222221</v>
      </c>
      <c r="G53" s="48">
        <v>0.3125</v>
      </c>
      <c r="H53" s="31">
        <v>3564</v>
      </c>
      <c r="I53" s="26"/>
      <c r="J53" s="58" t="b">
        <f>OR(EXACT(A53,E53:E93))</f>
        <v>0</v>
      </c>
      <c r="K53" s="45">
        <f>IF(J53=FALSE,(C53-B53),(F53-B53))</f>
        <v>0.3791666666666666</v>
      </c>
      <c r="L53" s="44">
        <f t="shared" si="20"/>
        <v>0.34722222222222221</v>
      </c>
      <c r="M53" s="60">
        <f t="shared" si="21"/>
        <v>0.33749999999999991</v>
      </c>
      <c r="N53" s="60">
        <f t="shared" si="22"/>
        <v>0.30555555555555552</v>
      </c>
      <c r="O53" s="60">
        <f t="shared" si="23"/>
        <v>0.64305555555555549</v>
      </c>
      <c r="P53">
        <f>IF(J53=TRUE,"0",((NETWORKDAYS(A53,E53))-2)*9)</f>
        <v>18</v>
      </c>
    </row>
    <row r="54" spans="1:16" ht="15.75" thickBot="1" x14ac:dyDescent="0.3">
      <c r="A54" s="14">
        <v>42283</v>
      </c>
      <c r="B54" s="48">
        <v>0.41666666666666669</v>
      </c>
      <c r="C54" s="48">
        <v>0.72916666666666663</v>
      </c>
      <c r="D54" s="25" t="s">
        <v>7</v>
      </c>
      <c r="E54" s="30">
        <v>42284</v>
      </c>
      <c r="F54" s="48">
        <v>0.66319444444444442</v>
      </c>
      <c r="G54" s="48">
        <v>0.3125</v>
      </c>
      <c r="H54" s="31">
        <v>3565</v>
      </c>
      <c r="I54" s="26"/>
      <c r="J54" s="58" t="b">
        <f>OR(EXACT(A54,E54:E94))</f>
        <v>0</v>
      </c>
      <c r="K54" s="45">
        <f>IF(J54=FALSE,(C54-B54),(F54-B54))</f>
        <v>0.31249999999999994</v>
      </c>
      <c r="L54" s="44">
        <f t="shared" si="20"/>
        <v>0.35069444444444442</v>
      </c>
      <c r="M54" s="60">
        <f t="shared" si="21"/>
        <v>0.27083333333333326</v>
      </c>
      <c r="N54" s="60">
        <f t="shared" si="22"/>
        <v>0.30902777777777773</v>
      </c>
      <c r="O54" s="60">
        <f t="shared" si="23"/>
        <v>0.57986111111111094</v>
      </c>
      <c r="P54">
        <f>IF(J54=TRUE,"0",((NETWORKDAYS(A54,E54))-2)*9)</f>
        <v>0</v>
      </c>
    </row>
    <row r="55" spans="1:16" ht="15.75" thickBot="1" x14ac:dyDescent="0.3">
      <c r="A55" s="54">
        <v>42284</v>
      </c>
      <c r="B55" s="48">
        <v>0.70277777777777783</v>
      </c>
      <c r="C55" s="48">
        <v>0.72916666666666663</v>
      </c>
      <c r="D55" s="34" t="s">
        <v>7</v>
      </c>
      <c r="E55" s="35">
        <v>42285</v>
      </c>
      <c r="F55" s="48">
        <v>0.7090277777777777</v>
      </c>
      <c r="G55" s="48">
        <v>0.3125</v>
      </c>
      <c r="H55" s="36">
        <v>3566</v>
      </c>
      <c r="I55" s="37"/>
      <c r="J55" s="58" t="b">
        <f>OR(EXACT(A55,E55:E95))</f>
        <v>0</v>
      </c>
      <c r="K55" s="45">
        <f>IF(J55=FALSE,(C55-B55),(F55-B55))</f>
        <v>2.6388888888888795E-2</v>
      </c>
      <c r="L55" s="44">
        <f t="shared" si="20"/>
        <v>0.3965277777777777</v>
      </c>
      <c r="M55" s="60">
        <f t="shared" si="21"/>
        <v>2.6388888888888795E-2</v>
      </c>
      <c r="N55" s="60">
        <f t="shared" si="22"/>
        <v>0.35486111111111102</v>
      </c>
      <c r="O55" s="60">
        <f t="shared" si="23"/>
        <v>0.38124999999999981</v>
      </c>
      <c r="P55">
        <f>IF(J55=TRUE,"0",((NETWORKDAYS(A55,E55))-2)*9)</f>
        <v>0</v>
      </c>
    </row>
    <row r="56" spans="1:16" ht="15.75" thickBot="1" x14ac:dyDescent="0.3">
      <c r="A56" s="14">
        <v>42285</v>
      </c>
      <c r="B56" s="48">
        <v>0.44791666666666669</v>
      </c>
      <c r="C56" s="48">
        <v>0.72916666666666663</v>
      </c>
      <c r="D56" s="25" t="s">
        <v>7</v>
      </c>
      <c r="E56" s="30">
        <v>42285</v>
      </c>
      <c r="F56" s="48">
        <v>0.55347222222222225</v>
      </c>
      <c r="G56" s="48">
        <v>0.3125</v>
      </c>
      <c r="H56" s="31">
        <v>3568</v>
      </c>
      <c r="I56" s="26" t="s">
        <v>69</v>
      </c>
      <c r="J56" s="58" t="b">
        <f>OR(EXACT(A56,E56:E96))</f>
        <v>1</v>
      </c>
      <c r="K56" s="45">
        <f>IF(J56=FALSE,(C56-B56),(F56-B56))</f>
        <v>0.10555555555555557</v>
      </c>
      <c r="L56" s="44">
        <f t="shared" si="20"/>
        <v>0.24097222222222225</v>
      </c>
      <c r="M56" s="60">
        <f t="shared" si="21"/>
        <v>0.10555555555555557</v>
      </c>
      <c r="N56" s="60">
        <f t="shared" si="22"/>
        <v>0.1993055555555556</v>
      </c>
      <c r="O56" s="60">
        <f t="shared" si="23"/>
        <v>0.10555555555555557</v>
      </c>
      <c r="P56" t="str">
        <f>IF(J56=TRUE,"0",((NETWORKDAYS(A56,E56))-2)*9)</f>
        <v>0</v>
      </c>
    </row>
    <row r="57" spans="1:16" s="38" customFormat="1" ht="15.75" thickBot="1" x14ac:dyDescent="0.3">
      <c r="A57" s="54">
        <v>42285</v>
      </c>
      <c r="B57" s="48">
        <v>0.60416666666666663</v>
      </c>
      <c r="C57" s="48">
        <v>0.72916666666666663</v>
      </c>
      <c r="D57" s="34" t="s">
        <v>7</v>
      </c>
      <c r="E57" s="35">
        <v>42285</v>
      </c>
      <c r="F57" s="48">
        <v>0.7090277777777777</v>
      </c>
      <c r="G57" s="48">
        <v>0.3125</v>
      </c>
      <c r="H57" s="36">
        <v>3571</v>
      </c>
      <c r="I57" s="37" t="s">
        <v>69</v>
      </c>
      <c r="J57" s="58" t="b">
        <f>OR(EXACT(A57,E57:E97))</f>
        <v>1</v>
      </c>
      <c r="K57" s="45">
        <f>IF(J57=FALSE,(C57-B57),(F57-B57))</f>
        <v>0.10486111111111107</v>
      </c>
      <c r="L57" s="44">
        <f t="shared" si="20"/>
        <v>0.3965277777777777</v>
      </c>
      <c r="M57" s="60">
        <f t="shared" si="21"/>
        <v>0.10486111111111107</v>
      </c>
      <c r="N57" s="60">
        <f t="shared" si="22"/>
        <v>0.35486111111111102</v>
      </c>
      <c r="O57" s="60">
        <f t="shared" si="23"/>
        <v>0.10486111111111107</v>
      </c>
      <c r="P57" t="str">
        <f>IF(J57=TRUE,"0",((NETWORKDAYS(A57,E57))-2)*9)</f>
        <v>0</v>
      </c>
    </row>
    <row r="58" spans="1:16" ht="15.75" hidden="1" thickBot="1" x14ac:dyDescent="0.3">
      <c r="A58" s="52">
        <v>42286</v>
      </c>
      <c r="B58" s="49"/>
      <c r="C58" s="46"/>
      <c r="D58" s="25" t="s">
        <v>8</v>
      </c>
      <c r="E58" s="30">
        <v>42286</v>
      </c>
      <c r="F58" s="49"/>
      <c r="G58" s="49"/>
      <c r="H58" s="31">
        <v>1840</v>
      </c>
      <c r="I58" s="26"/>
      <c r="J58" s="58"/>
    </row>
    <row r="59" spans="1:16" ht="15.75" hidden="1" thickBot="1" x14ac:dyDescent="0.3">
      <c r="A59" s="51">
        <v>42286</v>
      </c>
      <c r="B59" s="49"/>
      <c r="C59" s="46"/>
      <c r="D59" s="25" t="s">
        <v>8</v>
      </c>
      <c r="E59" s="30">
        <v>42286</v>
      </c>
      <c r="F59" s="49"/>
      <c r="G59" s="49"/>
      <c r="H59" s="31">
        <v>1842</v>
      </c>
      <c r="I59" s="26"/>
      <c r="J59" s="58"/>
    </row>
    <row r="60" spans="1:16" ht="15.75" thickBot="1" x14ac:dyDescent="0.3">
      <c r="A60" s="14">
        <v>42284</v>
      </c>
      <c r="B60" s="48">
        <v>0.34166666666666662</v>
      </c>
      <c r="C60" s="48">
        <v>0.72916666666666663</v>
      </c>
      <c r="D60" s="25" t="s">
        <v>7</v>
      </c>
      <c r="E60" s="30">
        <v>42285</v>
      </c>
      <c r="F60" s="48">
        <v>0.69236111111111109</v>
      </c>
      <c r="G60" s="48">
        <v>0.3125</v>
      </c>
      <c r="H60" s="31">
        <v>3572</v>
      </c>
      <c r="I60" s="26"/>
      <c r="J60" s="58" t="b">
        <f>OR(EXACT(A60,E60:E100))</f>
        <v>0</v>
      </c>
      <c r="K60" s="45">
        <f>IF(J60=FALSE,(C60-B60),(F60-B60))</f>
        <v>0.38750000000000001</v>
      </c>
      <c r="L60" s="44">
        <f t="shared" ref="L60:L63" si="24">F60-G60</f>
        <v>0.37986111111111109</v>
      </c>
      <c r="M60" s="60">
        <f t="shared" ref="M60:M63" si="25">IF(K60&gt;$A$1,(K60-$B$1),K60)</f>
        <v>0.34583333333333333</v>
      </c>
      <c r="N60" s="60">
        <f t="shared" ref="N60:N63" si="26">IF(L60&gt;$A$1,(L60-$B$1),L60)</f>
        <v>0.33819444444444441</v>
      </c>
      <c r="O60" s="60">
        <f t="shared" ref="O60:O63" si="27">IF(J60=FALSE,(M60+N60),M60)</f>
        <v>0.68402777777777768</v>
      </c>
      <c r="P60">
        <f>IF(J60=TRUE,"0",((NETWORKDAYS(A60,E60))-2)*9)</f>
        <v>0</v>
      </c>
    </row>
    <row r="61" spans="1:16" ht="15.75" thickBot="1" x14ac:dyDescent="0.3">
      <c r="A61" s="14">
        <v>42277</v>
      </c>
      <c r="B61" s="48">
        <v>0.47361111111111115</v>
      </c>
      <c r="C61" s="48">
        <v>0.72916666666666663</v>
      </c>
      <c r="D61" s="25" t="s">
        <v>7</v>
      </c>
      <c r="E61" s="30">
        <v>42286</v>
      </c>
      <c r="F61" s="48">
        <v>0.36180555555555555</v>
      </c>
      <c r="G61" s="48">
        <v>0.3125</v>
      </c>
      <c r="H61" s="31">
        <v>3573</v>
      </c>
      <c r="I61" s="26"/>
      <c r="J61" s="58" t="b">
        <f>OR(EXACT(A61,E61:E101))</f>
        <v>0</v>
      </c>
      <c r="K61" s="45">
        <f>IF(J61=FALSE,(C61-B61),(F61-B61))</f>
        <v>0.25555555555555548</v>
      </c>
      <c r="L61" s="44">
        <f t="shared" si="24"/>
        <v>4.9305555555555547E-2</v>
      </c>
      <c r="M61" s="60">
        <f t="shared" si="25"/>
        <v>0.21388888888888882</v>
      </c>
      <c r="N61" s="60">
        <f t="shared" si="26"/>
        <v>4.9305555555555547E-2</v>
      </c>
      <c r="O61" s="60">
        <f t="shared" si="27"/>
        <v>0.2631944444444444</v>
      </c>
      <c r="P61">
        <f>IF(J61=TRUE,"0",((NETWORKDAYS(A61,E61))-2)*9)</f>
        <v>54</v>
      </c>
    </row>
    <row r="62" spans="1:16" ht="15.75" thickBot="1" x14ac:dyDescent="0.3">
      <c r="A62" s="14">
        <v>42272</v>
      </c>
      <c r="B62" s="48">
        <v>0.67499999999999993</v>
      </c>
      <c r="C62" s="48">
        <v>0.72916666666666663</v>
      </c>
      <c r="D62" s="25" t="s">
        <v>7</v>
      </c>
      <c r="E62" s="30">
        <v>42286</v>
      </c>
      <c r="F62" s="48">
        <v>0.37986111111111115</v>
      </c>
      <c r="G62" s="48">
        <v>0.3125</v>
      </c>
      <c r="H62" s="31">
        <v>3574</v>
      </c>
      <c r="I62" s="26"/>
      <c r="J62" s="58" t="b">
        <f>OR(EXACT(A62,E62:E102))</f>
        <v>0</v>
      </c>
      <c r="K62" s="45">
        <f>IF(J62=FALSE,(C62-B62),(F62-B62))</f>
        <v>5.4166666666666696E-2</v>
      </c>
      <c r="L62" s="44">
        <f t="shared" si="24"/>
        <v>6.7361111111111149E-2</v>
      </c>
      <c r="M62" s="60">
        <f t="shared" si="25"/>
        <v>5.4166666666666696E-2</v>
      </c>
      <c r="N62" s="60">
        <f t="shared" si="26"/>
        <v>6.7361111111111149E-2</v>
      </c>
      <c r="O62" s="60">
        <f t="shared" si="27"/>
        <v>0.12152777777777785</v>
      </c>
      <c r="P62">
        <f>IF(J62=TRUE,"0",((NETWORKDAYS(A62,E62))-2)*9)</f>
        <v>81</v>
      </c>
    </row>
    <row r="63" spans="1:16" ht="15.75" thickBot="1" x14ac:dyDescent="0.3">
      <c r="A63" s="14">
        <v>42286</v>
      </c>
      <c r="B63" s="48">
        <v>0.70833333333333337</v>
      </c>
      <c r="C63" s="48">
        <v>0.72916666666666663</v>
      </c>
      <c r="D63" s="25" t="s">
        <v>7</v>
      </c>
      <c r="E63" s="30">
        <v>42290</v>
      </c>
      <c r="F63" s="48">
        <v>0.63124999999999998</v>
      </c>
      <c r="G63" s="48">
        <v>0.3125</v>
      </c>
      <c r="H63" s="31">
        <v>3577</v>
      </c>
      <c r="I63" s="26"/>
      <c r="J63" s="58" t="b">
        <f>OR(EXACT(A63,E63:E103))</f>
        <v>0</v>
      </c>
      <c r="K63" s="45">
        <f>IF(J63=FALSE,(C63-B63),(F63-B63))</f>
        <v>2.0833333333333259E-2</v>
      </c>
      <c r="L63" s="44">
        <f t="shared" si="24"/>
        <v>0.31874999999999998</v>
      </c>
      <c r="M63" s="60">
        <f t="shared" si="25"/>
        <v>2.0833333333333259E-2</v>
      </c>
      <c r="N63" s="60">
        <f t="shared" si="26"/>
        <v>0.27708333333333329</v>
      </c>
      <c r="O63" s="60">
        <f t="shared" si="27"/>
        <v>0.29791666666666655</v>
      </c>
      <c r="P63">
        <f>IF(J63=TRUE,"0",((NETWORKDAYS(A63,E63))-2)*9)</f>
        <v>9</v>
      </c>
    </row>
    <row r="64" spans="1:16" ht="15.75" hidden="1" thickBot="1" x14ac:dyDescent="0.3">
      <c r="A64" s="52">
        <v>42290</v>
      </c>
      <c r="B64" s="49"/>
      <c r="C64" s="46"/>
      <c r="D64" s="25" t="s">
        <v>8</v>
      </c>
      <c r="E64" s="30">
        <v>42290</v>
      </c>
      <c r="F64" s="49"/>
      <c r="G64" s="49"/>
      <c r="H64" s="31">
        <v>1844</v>
      </c>
      <c r="I64" s="26"/>
      <c r="J64" s="58"/>
    </row>
    <row r="65" spans="1:16" ht="15.75" hidden="1" thickBot="1" x14ac:dyDescent="0.3">
      <c r="A65" s="33">
        <v>42290</v>
      </c>
      <c r="B65" s="49"/>
      <c r="C65" s="46"/>
      <c r="D65" s="25" t="s">
        <v>9</v>
      </c>
      <c r="E65" s="30">
        <v>42290</v>
      </c>
      <c r="F65" s="49"/>
      <c r="G65" s="49"/>
      <c r="H65" s="31"/>
      <c r="I65" s="26"/>
      <c r="J65" s="58"/>
    </row>
    <row r="66" spans="1:16" ht="15.75" hidden="1" thickBot="1" x14ac:dyDescent="0.3">
      <c r="A66" s="51">
        <v>42290</v>
      </c>
      <c r="B66" s="49"/>
      <c r="C66" s="46"/>
      <c r="D66" s="25" t="s">
        <v>9</v>
      </c>
      <c r="E66" s="30">
        <v>42290</v>
      </c>
      <c r="F66" s="49"/>
      <c r="G66" s="49"/>
      <c r="H66" s="31"/>
      <c r="I66" s="26"/>
      <c r="J66" s="58"/>
    </row>
    <row r="67" spans="1:16" ht="15.75" thickBot="1" x14ac:dyDescent="0.3">
      <c r="A67" s="14">
        <v>42284</v>
      </c>
      <c r="B67" s="48">
        <v>0.61041666666666672</v>
      </c>
      <c r="C67" s="48">
        <v>0.72916666666666663</v>
      </c>
      <c r="D67" s="25" t="s">
        <v>7</v>
      </c>
      <c r="E67" s="30">
        <v>42290</v>
      </c>
      <c r="F67" s="48">
        <v>0.44722222222222219</v>
      </c>
      <c r="G67" s="48">
        <v>0.3125</v>
      </c>
      <c r="H67" s="31">
        <v>3579</v>
      </c>
      <c r="I67" s="26"/>
      <c r="J67" s="58" t="b">
        <f>OR(EXACT(A67,E67:E107))</f>
        <v>0</v>
      </c>
      <c r="K67" s="45">
        <f>IF(J67=FALSE,(C67-B67),(F67-B67))</f>
        <v>0.11874999999999991</v>
      </c>
      <c r="L67" s="44">
        <f t="shared" ref="L67:L69" si="28">F67-G67</f>
        <v>0.13472222222222219</v>
      </c>
      <c r="M67" s="60">
        <f t="shared" ref="M67:M69" si="29">IF(K67&gt;$A$1,(K67-$B$1),K67)</f>
        <v>0.11874999999999991</v>
      </c>
      <c r="N67" s="60">
        <f t="shared" ref="N67:N69" si="30">IF(L67&gt;$A$1,(L67-$B$1),L67)</f>
        <v>0.13472222222222219</v>
      </c>
      <c r="O67" s="60">
        <f t="shared" ref="O67:O69" si="31">IF(J67=FALSE,(M67+N67),M67)</f>
        <v>0.2534722222222221</v>
      </c>
      <c r="P67">
        <f>IF(J67=TRUE,"0",((NETWORKDAYS(A67,E67))-2)*9)</f>
        <v>27</v>
      </c>
    </row>
    <row r="68" spans="1:16" ht="15.75" thickBot="1" x14ac:dyDescent="0.3">
      <c r="A68" s="14">
        <v>42285</v>
      </c>
      <c r="B68" s="48">
        <v>0.36319444444444443</v>
      </c>
      <c r="C68" s="48">
        <v>0.72916666666666663</v>
      </c>
      <c r="D68" s="25" t="s">
        <v>7</v>
      </c>
      <c r="E68" s="30">
        <v>42290</v>
      </c>
      <c r="F68" s="48">
        <v>0.60138888888888886</v>
      </c>
      <c r="G68" s="48">
        <v>0.3125</v>
      </c>
      <c r="H68" s="31">
        <v>3580</v>
      </c>
      <c r="I68" s="26"/>
      <c r="J68" s="58" t="b">
        <f>OR(EXACT(A68,E68:E108))</f>
        <v>0</v>
      </c>
      <c r="K68" s="45">
        <f>IF(J68=FALSE,(C68-B68),(F68-B68))</f>
        <v>0.3659722222222222</v>
      </c>
      <c r="L68" s="44">
        <f t="shared" si="28"/>
        <v>0.28888888888888886</v>
      </c>
      <c r="M68" s="60">
        <f t="shared" si="29"/>
        <v>0.32430555555555551</v>
      </c>
      <c r="N68" s="60">
        <f t="shared" si="30"/>
        <v>0.2472222222222222</v>
      </c>
      <c r="O68" s="60">
        <f t="shared" si="31"/>
        <v>0.57152777777777775</v>
      </c>
      <c r="P68">
        <f>IF(J68=TRUE,"0",((NETWORKDAYS(A68,E68))-2)*9)</f>
        <v>18</v>
      </c>
    </row>
    <row r="69" spans="1:16" ht="15.75" thickBot="1" x14ac:dyDescent="0.3">
      <c r="A69" s="14">
        <v>42290</v>
      </c>
      <c r="B69" s="48">
        <v>0.43402777777777773</v>
      </c>
      <c r="C69" s="48">
        <v>0.72916666666666663</v>
      </c>
      <c r="D69" s="25" t="s">
        <v>7</v>
      </c>
      <c r="E69" s="30">
        <v>42290</v>
      </c>
      <c r="F69" s="48">
        <v>0.60555555555555551</v>
      </c>
      <c r="G69" s="48">
        <v>0.3125</v>
      </c>
      <c r="H69" s="31">
        <v>3581</v>
      </c>
      <c r="I69" s="26"/>
      <c r="J69" s="58" t="b">
        <f>OR(EXACT(A69,E69:E109))</f>
        <v>1</v>
      </c>
      <c r="K69" s="45">
        <f>IF(J69=FALSE,(C69-B69),(F69-B69))</f>
        <v>0.17152777777777778</v>
      </c>
      <c r="L69" s="44">
        <f t="shared" si="28"/>
        <v>0.29305555555555551</v>
      </c>
      <c r="M69" s="60">
        <f t="shared" si="29"/>
        <v>0.17152777777777778</v>
      </c>
      <c r="N69" s="60">
        <f t="shared" si="30"/>
        <v>0.25138888888888883</v>
      </c>
      <c r="O69" s="60">
        <f t="shared" si="31"/>
        <v>0.17152777777777778</v>
      </c>
      <c r="P69" t="str">
        <f>IF(J69=TRUE,"0",((NETWORKDAYS(A69,E69))-2)*9)</f>
        <v>0</v>
      </c>
    </row>
    <row r="70" spans="1:16" ht="15.75" hidden="1" thickBot="1" x14ac:dyDescent="0.3">
      <c r="A70" s="53">
        <v>42291</v>
      </c>
      <c r="B70" s="49"/>
      <c r="C70" s="46"/>
      <c r="D70" s="25" t="s">
        <v>9</v>
      </c>
      <c r="E70" s="30">
        <v>42291</v>
      </c>
      <c r="F70" s="49"/>
      <c r="G70" s="49"/>
      <c r="H70" s="31"/>
      <c r="I70" s="26"/>
      <c r="J70" s="58"/>
    </row>
    <row r="71" spans="1:16" ht="15.75" thickBot="1" x14ac:dyDescent="0.3">
      <c r="A71" s="14">
        <v>42290</v>
      </c>
      <c r="B71" s="48">
        <v>0.63680555555555551</v>
      </c>
      <c r="C71" s="48">
        <v>0.72916666666666663</v>
      </c>
      <c r="D71" s="25" t="s">
        <v>7</v>
      </c>
      <c r="E71" s="30">
        <v>42290</v>
      </c>
      <c r="F71" s="48">
        <v>0.67152777777777783</v>
      </c>
      <c r="G71" s="48">
        <v>0.3125</v>
      </c>
      <c r="H71" s="31">
        <v>3583</v>
      </c>
      <c r="I71" s="26" t="s">
        <v>69</v>
      </c>
      <c r="J71" s="58" t="b">
        <f>OR(EXACT(A71,E71:E111))</f>
        <v>1</v>
      </c>
      <c r="K71" s="45">
        <f>IF(J71=FALSE,(C71-B71),(F71-B71))</f>
        <v>3.4722222222222321E-2</v>
      </c>
      <c r="L71" s="44">
        <f t="shared" ref="L71:L72" si="32">F71-G71</f>
        <v>0.35902777777777783</v>
      </c>
      <c r="M71" s="60">
        <f t="shared" ref="M71:M72" si="33">IF(K71&gt;$A$1,(K71-$B$1),K71)</f>
        <v>3.4722222222222321E-2</v>
      </c>
      <c r="N71" s="60">
        <f t="shared" ref="N71:N72" si="34">IF(L71&gt;$A$1,(L71-$B$1),L71)</f>
        <v>0.31736111111111115</v>
      </c>
      <c r="O71" s="60">
        <f t="shared" ref="O71:O72" si="35">IF(J71=FALSE,(M71+N71),M71)</f>
        <v>3.4722222222222321E-2</v>
      </c>
      <c r="P71" t="str">
        <f>IF(J71=TRUE,"0",((NETWORKDAYS(A71,E71))-2)*9)</f>
        <v>0</v>
      </c>
    </row>
    <row r="72" spans="1:16" ht="15.75" thickBot="1" x14ac:dyDescent="0.3">
      <c r="A72" s="14">
        <v>42286</v>
      </c>
      <c r="B72" s="48">
        <v>0.43472222222222223</v>
      </c>
      <c r="C72" s="48">
        <v>0.72916666666666663</v>
      </c>
      <c r="D72" s="25" t="s">
        <v>7</v>
      </c>
      <c r="E72" s="30">
        <v>42291</v>
      </c>
      <c r="F72" s="48">
        <v>0.36319444444444443</v>
      </c>
      <c r="G72" s="48">
        <v>0.3125</v>
      </c>
      <c r="H72" s="31">
        <v>3584</v>
      </c>
      <c r="I72" s="26"/>
      <c r="J72" s="58" t="b">
        <f>OR(EXACT(A72,E72:E112))</f>
        <v>0</v>
      </c>
      <c r="K72" s="45">
        <f>IF(J72=FALSE,(C72-B72),(F72-B72))</f>
        <v>0.2944444444444444</v>
      </c>
      <c r="L72" s="44">
        <f t="shared" si="32"/>
        <v>5.0694444444444431E-2</v>
      </c>
      <c r="M72" s="60">
        <f t="shared" si="33"/>
        <v>0.25277777777777771</v>
      </c>
      <c r="N72" s="60">
        <f t="shared" si="34"/>
        <v>5.0694444444444431E-2</v>
      </c>
      <c r="O72" s="60">
        <f t="shared" si="35"/>
        <v>0.30347222222222214</v>
      </c>
      <c r="P72">
        <f>IF(J72=TRUE,"0",((NETWORKDAYS(A72,E72))-2)*9)</f>
        <v>18</v>
      </c>
    </row>
    <row r="73" spans="1:16" ht="15.75" hidden="1" thickBot="1" x14ac:dyDescent="0.3">
      <c r="A73" s="52">
        <v>42293</v>
      </c>
      <c r="B73" s="49"/>
      <c r="C73" s="46"/>
      <c r="D73" s="25" t="s">
        <v>8</v>
      </c>
      <c r="E73" s="30">
        <v>42293</v>
      </c>
      <c r="F73" s="49"/>
      <c r="G73" s="49"/>
      <c r="H73" s="31">
        <v>1845</v>
      </c>
      <c r="I73" s="26"/>
      <c r="J73" s="58"/>
    </row>
    <row r="74" spans="1:16" ht="15.75" hidden="1" thickBot="1" x14ac:dyDescent="0.3">
      <c r="A74" s="33">
        <v>42293</v>
      </c>
      <c r="B74" s="49"/>
      <c r="C74" s="46"/>
      <c r="D74" s="25" t="s">
        <v>8</v>
      </c>
      <c r="E74" s="30">
        <v>42294</v>
      </c>
      <c r="F74" s="49"/>
      <c r="G74" s="49"/>
      <c r="H74" s="31">
        <v>1837</v>
      </c>
      <c r="I74" s="26"/>
      <c r="J74" s="58"/>
    </row>
    <row r="75" spans="1:16" ht="15.75" hidden="1" thickBot="1" x14ac:dyDescent="0.3">
      <c r="A75" s="33">
        <v>42293</v>
      </c>
      <c r="B75" s="49"/>
      <c r="C75" s="46"/>
      <c r="D75" s="25" t="s">
        <v>8</v>
      </c>
      <c r="E75" s="30">
        <v>42295</v>
      </c>
      <c r="F75" s="49"/>
      <c r="G75" s="49"/>
      <c r="H75" s="31">
        <v>1843</v>
      </c>
      <c r="I75" s="26"/>
      <c r="J75" s="58"/>
    </row>
    <row r="76" spans="1:16" ht="15.75" hidden="1" thickBot="1" x14ac:dyDescent="0.3">
      <c r="A76" s="33">
        <v>42296</v>
      </c>
      <c r="B76" s="49"/>
      <c r="C76" s="46"/>
      <c r="D76" s="25" t="s">
        <v>9</v>
      </c>
      <c r="E76" s="30">
        <v>42296</v>
      </c>
      <c r="F76" s="49"/>
      <c r="G76" s="49"/>
      <c r="H76" s="31"/>
      <c r="I76" s="26"/>
      <c r="J76" s="58"/>
    </row>
    <row r="77" spans="1:16" ht="15.75" hidden="1" thickBot="1" x14ac:dyDescent="0.3">
      <c r="A77" s="33">
        <v>42296</v>
      </c>
      <c r="B77" s="49"/>
      <c r="C77" s="46"/>
      <c r="D77" s="25" t="s">
        <v>10</v>
      </c>
      <c r="E77" s="30">
        <v>42296</v>
      </c>
      <c r="F77" s="49"/>
      <c r="G77" s="49"/>
      <c r="H77" s="31">
        <v>874</v>
      </c>
      <c r="I77" s="26"/>
      <c r="J77" s="58"/>
    </row>
    <row r="78" spans="1:16" ht="15.75" hidden="1" thickBot="1" x14ac:dyDescent="0.3">
      <c r="A78" s="51">
        <v>42296</v>
      </c>
      <c r="B78" s="49"/>
      <c r="C78" s="46"/>
      <c r="D78" s="25" t="s">
        <v>9</v>
      </c>
      <c r="E78" s="30">
        <v>42296</v>
      </c>
      <c r="F78" s="49"/>
      <c r="G78" s="49"/>
      <c r="H78" s="31"/>
      <c r="I78" s="26"/>
      <c r="J78" s="58"/>
    </row>
    <row r="79" spans="1:16" ht="15.75" thickBot="1" x14ac:dyDescent="0.3">
      <c r="A79" s="14">
        <v>42290</v>
      </c>
      <c r="B79" s="48">
        <v>0.50763888888888886</v>
      </c>
      <c r="C79" s="48">
        <v>0.72916666666666663</v>
      </c>
      <c r="D79" s="25" t="s">
        <v>7</v>
      </c>
      <c r="E79" s="30">
        <v>42291</v>
      </c>
      <c r="F79" s="48">
        <v>0.72083333333333333</v>
      </c>
      <c r="G79" s="48">
        <v>0.3125</v>
      </c>
      <c r="H79" s="31">
        <v>3585</v>
      </c>
      <c r="I79" s="26"/>
      <c r="J79" s="58" t="b">
        <f>OR(EXACT(A79,E79:E119))</f>
        <v>0</v>
      </c>
      <c r="K79" s="45">
        <f>IF(J79=FALSE,(C79-B79),(F79-B79))</f>
        <v>0.22152777777777777</v>
      </c>
      <c r="L79" s="44">
        <f t="shared" ref="L79:L84" si="36">F79-G79</f>
        <v>0.40833333333333333</v>
      </c>
      <c r="M79" s="60">
        <f t="shared" ref="M79:M84" si="37">IF(K79&gt;$A$1,(K79-$B$1),K79)</f>
        <v>0.17986111111111111</v>
      </c>
      <c r="N79" s="60">
        <f t="shared" ref="N79:N84" si="38">IF(L79&gt;$A$1,(L79-$B$1),L79)</f>
        <v>0.36666666666666664</v>
      </c>
      <c r="O79" s="60">
        <f t="shared" ref="O79:O84" si="39">IF(J79=FALSE,(M79+N79),M79)</f>
        <v>0.54652777777777772</v>
      </c>
      <c r="P79">
        <f>IF(J79=TRUE,"0",((NETWORKDAYS(A79,E79))-2)*9)</f>
        <v>0</v>
      </c>
    </row>
    <row r="80" spans="1:16" ht="15.75" thickBot="1" x14ac:dyDescent="0.3">
      <c r="A80" s="14">
        <v>42291</v>
      </c>
      <c r="B80" s="48">
        <v>0.70000000000000007</v>
      </c>
      <c r="C80" s="48">
        <v>0.72916666666666663</v>
      </c>
      <c r="D80" s="25" t="s">
        <v>7</v>
      </c>
      <c r="E80" s="30">
        <v>42293</v>
      </c>
      <c r="F80" s="48">
        <v>0.40138888888888885</v>
      </c>
      <c r="G80" s="48">
        <v>0.3125</v>
      </c>
      <c r="H80" s="31">
        <v>3586</v>
      </c>
      <c r="I80" s="26"/>
      <c r="J80" s="58" t="b">
        <f>OR(EXACT(A80,E80:E120))</f>
        <v>0</v>
      </c>
      <c r="K80" s="45">
        <f>IF(J80=FALSE,(C80-B80),(F80-B80))</f>
        <v>2.9166666666666563E-2</v>
      </c>
      <c r="L80" s="44">
        <f t="shared" si="36"/>
        <v>8.8888888888888851E-2</v>
      </c>
      <c r="M80" s="60">
        <f t="shared" si="37"/>
        <v>2.9166666666666563E-2</v>
      </c>
      <c r="N80" s="60">
        <f t="shared" si="38"/>
        <v>8.8888888888888851E-2</v>
      </c>
      <c r="O80" s="60">
        <f t="shared" si="39"/>
        <v>0.11805555555555541</v>
      </c>
      <c r="P80">
        <f>IF(J80=TRUE,"0",((NETWORKDAYS(A80,E80))-2)*9)</f>
        <v>9</v>
      </c>
    </row>
    <row r="81" spans="1:16" ht="15.75" thickBot="1" x14ac:dyDescent="0.3">
      <c r="A81" s="14">
        <v>42291</v>
      </c>
      <c r="B81" s="48">
        <v>0.57430555555555551</v>
      </c>
      <c r="C81" s="48">
        <v>0.72916666666666663</v>
      </c>
      <c r="D81" s="25" t="s">
        <v>7</v>
      </c>
      <c r="E81" s="30">
        <v>42292</v>
      </c>
      <c r="F81" s="48">
        <v>0.64722222222222225</v>
      </c>
      <c r="G81" s="48">
        <v>0.3125</v>
      </c>
      <c r="H81" s="31">
        <v>3587</v>
      </c>
      <c r="I81" s="26" t="s">
        <v>69</v>
      </c>
      <c r="J81" s="58" t="b">
        <f>OR(EXACT(A81,E81:E121))</f>
        <v>0</v>
      </c>
      <c r="K81" s="45">
        <f>IF(J81=FALSE,(C81-B81),(F81-B81))</f>
        <v>0.15486111111111112</v>
      </c>
      <c r="L81" s="44">
        <f t="shared" si="36"/>
        <v>0.33472222222222225</v>
      </c>
      <c r="M81" s="60">
        <f t="shared" si="37"/>
        <v>0.15486111111111112</v>
      </c>
      <c r="N81" s="60">
        <f t="shared" si="38"/>
        <v>0.29305555555555557</v>
      </c>
      <c r="O81" s="60">
        <f t="shared" si="39"/>
        <v>0.44791666666666669</v>
      </c>
      <c r="P81">
        <f>IF(J81=TRUE,"0",((NETWORKDAYS(A81,E81))-2)*9)</f>
        <v>0</v>
      </c>
    </row>
    <row r="82" spans="1:16" ht="15.75" thickBot="1" x14ac:dyDescent="0.3">
      <c r="A82" s="14">
        <v>42292</v>
      </c>
      <c r="B82" s="48">
        <v>0.47569444444444442</v>
      </c>
      <c r="C82" s="48">
        <v>0.72916666666666663</v>
      </c>
      <c r="D82" s="25" t="s">
        <v>7</v>
      </c>
      <c r="E82" s="30">
        <v>42292</v>
      </c>
      <c r="F82" s="48">
        <v>0.66319444444444442</v>
      </c>
      <c r="G82" s="48">
        <v>0.3125</v>
      </c>
      <c r="H82" s="31">
        <v>3588</v>
      </c>
      <c r="I82" s="26"/>
      <c r="J82" s="58" t="b">
        <f>OR(EXACT(A82,E82:E122))</f>
        <v>1</v>
      </c>
      <c r="K82" s="45">
        <f>IF(J82=FALSE,(C82-B82),(F82-B82))</f>
        <v>0.1875</v>
      </c>
      <c r="L82" s="44">
        <f t="shared" si="36"/>
        <v>0.35069444444444442</v>
      </c>
      <c r="M82" s="60">
        <f t="shared" si="37"/>
        <v>0.1875</v>
      </c>
      <c r="N82" s="60">
        <f t="shared" si="38"/>
        <v>0.30902777777777773</v>
      </c>
      <c r="O82" s="60">
        <f t="shared" si="39"/>
        <v>0.1875</v>
      </c>
      <c r="P82" t="str">
        <f>IF(J82=TRUE,"0",((NETWORKDAYS(A82,E82))-2)*9)</f>
        <v>0</v>
      </c>
    </row>
    <row r="83" spans="1:16" ht="15.75" thickBot="1" x14ac:dyDescent="0.3">
      <c r="A83" s="14">
        <v>42293</v>
      </c>
      <c r="B83" s="48">
        <v>0.6972222222222223</v>
      </c>
      <c r="C83" s="48">
        <v>0.72916666666666663</v>
      </c>
      <c r="D83" s="25" t="s">
        <v>7</v>
      </c>
      <c r="E83" s="30">
        <v>42297</v>
      </c>
      <c r="F83" s="48">
        <v>0.34930555555555554</v>
      </c>
      <c r="G83" s="48">
        <v>0.3125</v>
      </c>
      <c r="H83" s="31">
        <v>3591</v>
      </c>
      <c r="I83" s="26"/>
      <c r="J83" s="58" t="b">
        <f>OR(EXACT(A83,E83:E123))</f>
        <v>0</v>
      </c>
      <c r="K83" s="45">
        <f>IF(J83=FALSE,(C83-B83),(F83-B83))</f>
        <v>3.1944444444444331E-2</v>
      </c>
      <c r="L83" s="44">
        <f t="shared" si="36"/>
        <v>3.6805555555555536E-2</v>
      </c>
      <c r="M83" s="60">
        <f t="shared" si="37"/>
        <v>3.1944444444444331E-2</v>
      </c>
      <c r="N83" s="60">
        <f t="shared" si="38"/>
        <v>3.6805555555555536E-2</v>
      </c>
      <c r="O83" s="60">
        <f t="shared" si="39"/>
        <v>6.8749999999999867E-2</v>
      </c>
      <c r="P83">
        <f>IF(J83=TRUE,"0",((NETWORKDAYS(A83,E83))-2)*9)</f>
        <v>9</v>
      </c>
    </row>
    <row r="84" spans="1:16" s="38" customFormat="1" ht="15.75" thickBot="1" x14ac:dyDescent="0.3">
      <c r="A84" s="54">
        <v>42293</v>
      </c>
      <c r="B84" s="48">
        <v>0.47986111111111113</v>
      </c>
      <c r="C84" s="48">
        <v>0.72916666666666663</v>
      </c>
      <c r="D84" s="34" t="s">
        <v>7</v>
      </c>
      <c r="E84" s="35">
        <v>42296</v>
      </c>
      <c r="F84" s="48">
        <v>0.6069444444444444</v>
      </c>
      <c r="G84" s="48">
        <v>0.3125</v>
      </c>
      <c r="H84" s="36">
        <v>3592</v>
      </c>
      <c r="I84" s="37" t="s">
        <v>69</v>
      </c>
      <c r="J84" s="58" t="b">
        <f>OR(EXACT(A84,E84:E124))</f>
        <v>0</v>
      </c>
      <c r="K84" s="45">
        <f>IF(J84=FALSE,(C84-B84),(F84-B84))</f>
        <v>0.2493055555555555</v>
      </c>
      <c r="L84" s="44">
        <f t="shared" si="36"/>
        <v>0.2944444444444444</v>
      </c>
      <c r="M84" s="60">
        <f t="shared" si="37"/>
        <v>0.20763888888888885</v>
      </c>
      <c r="N84" s="60">
        <f t="shared" si="38"/>
        <v>0.25277777777777771</v>
      </c>
      <c r="O84" s="60">
        <f t="shared" si="39"/>
        <v>0.46041666666666659</v>
      </c>
      <c r="P84">
        <f>IF(J84=TRUE,"0",((NETWORKDAYS(A84,E84))-2)*9)</f>
        <v>0</v>
      </c>
    </row>
    <row r="85" spans="1:16" ht="15.75" hidden="1" thickBot="1" x14ac:dyDescent="0.3">
      <c r="A85" s="52">
        <v>42297</v>
      </c>
      <c r="B85" s="49"/>
      <c r="C85" s="46"/>
      <c r="D85" s="25" t="s">
        <v>8</v>
      </c>
      <c r="E85" s="30">
        <v>42297</v>
      </c>
      <c r="F85" s="49"/>
      <c r="G85" s="49"/>
      <c r="H85" s="31">
        <v>1847</v>
      </c>
      <c r="I85" s="26"/>
      <c r="J85" s="58"/>
    </row>
    <row r="86" spans="1:16" ht="15.75" hidden="1" thickBot="1" x14ac:dyDescent="0.3">
      <c r="A86" s="33">
        <v>42297</v>
      </c>
      <c r="B86" s="49"/>
      <c r="C86" s="46"/>
      <c r="D86" s="25" t="s">
        <v>10</v>
      </c>
      <c r="E86" s="30">
        <v>42297</v>
      </c>
      <c r="F86" s="49"/>
      <c r="G86" s="49"/>
      <c r="H86" s="31">
        <v>875</v>
      </c>
      <c r="I86" s="26"/>
      <c r="J86" s="58"/>
    </row>
    <row r="87" spans="1:16" ht="15.75" hidden="1" thickBot="1" x14ac:dyDescent="0.3">
      <c r="A87" s="51">
        <v>42297</v>
      </c>
      <c r="B87" s="49"/>
      <c r="C87" s="46"/>
      <c r="D87" s="25" t="s">
        <v>8</v>
      </c>
      <c r="E87" s="30">
        <v>42297</v>
      </c>
      <c r="F87" s="49"/>
      <c r="G87" s="49"/>
      <c r="H87" s="31">
        <v>1848</v>
      </c>
      <c r="I87" s="26"/>
      <c r="J87" s="58"/>
    </row>
    <row r="88" spans="1:16" s="38" customFormat="1" ht="15.75" thickBot="1" x14ac:dyDescent="0.3">
      <c r="A88" s="54">
        <v>42296</v>
      </c>
      <c r="B88" s="48">
        <v>0.66319444444444442</v>
      </c>
      <c r="C88" s="48">
        <v>0.72916666666666663</v>
      </c>
      <c r="D88" s="34" t="s">
        <v>7</v>
      </c>
      <c r="E88" s="35">
        <v>42296</v>
      </c>
      <c r="F88" s="48">
        <v>0.72777777777777775</v>
      </c>
      <c r="G88" s="48">
        <v>0.3125</v>
      </c>
      <c r="H88" s="36">
        <v>3593</v>
      </c>
      <c r="I88" s="37" t="s">
        <v>69</v>
      </c>
      <c r="J88" s="58" t="b">
        <f>OR(EXACT(A88,E88:E128))</f>
        <v>1</v>
      </c>
      <c r="K88" s="45">
        <f>IF(J88=FALSE,(C88-B88),(F88-B88))</f>
        <v>6.4583333333333326E-2</v>
      </c>
      <c r="L88" s="44">
        <f t="shared" ref="L88:L95" si="40">F88-G88</f>
        <v>0.41527777777777775</v>
      </c>
      <c r="M88" s="60">
        <f t="shared" ref="M88:M95" si="41">IF(K88&gt;$A$1,(K88-$B$1),K88)</f>
        <v>6.4583333333333326E-2</v>
      </c>
      <c r="N88" s="60">
        <f t="shared" ref="N88:N95" si="42">IF(L88&gt;$A$1,(L88-$B$1),L88)</f>
        <v>0.37361111111111106</v>
      </c>
      <c r="O88" s="60">
        <f t="shared" ref="O88:O95" si="43">IF(J88=FALSE,(M88+N88),M88)</f>
        <v>6.4583333333333326E-2</v>
      </c>
      <c r="P88" t="str">
        <f>IF(J88=TRUE,"0",((NETWORKDAYS(A88,E88))-2)*9)</f>
        <v>0</v>
      </c>
    </row>
    <row r="89" spans="1:16" ht="15.75" thickBot="1" x14ac:dyDescent="0.3">
      <c r="A89" s="14">
        <v>42291</v>
      </c>
      <c r="B89" s="48">
        <v>0.69444444444444453</v>
      </c>
      <c r="C89" s="48">
        <v>0.72916666666666663</v>
      </c>
      <c r="D89" s="25" t="s">
        <v>7</v>
      </c>
      <c r="E89" s="30">
        <v>42297</v>
      </c>
      <c r="F89" s="48">
        <v>0.61805555555555558</v>
      </c>
      <c r="G89" s="48">
        <v>0.3125</v>
      </c>
      <c r="H89" s="31">
        <v>3596</v>
      </c>
      <c r="I89" s="26"/>
      <c r="J89" s="58" t="b">
        <f>OR(EXACT(A89,E89:E129))</f>
        <v>0</v>
      </c>
      <c r="K89" s="45">
        <f>IF(J89=FALSE,(C89-B89),(F89-B89))</f>
        <v>3.4722222222222099E-2</v>
      </c>
      <c r="L89" s="44">
        <f t="shared" si="40"/>
        <v>0.30555555555555558</v>
      </c>
      <c r="M89" s="60">
        <f t="shared" si="41"/>
        <v>3.4722222222222099E-2</v>
      </c>
      <c r="N89" s="60">
        <f t="shared" si="42"/>
        <v>0.2638888888888889</v>
      </c>
      <c r="O89" s="60">
        <f t="shared" si="43"/>
        <v>0.29861111111111099</v>
      </c>
      <c r="P89">
        <f>IF(J89=TRUE,"0",((NETWORKDAYS(A89,E89))-2)*9)</f>
        <v>27</v>
      </c>
    </row>
    <row r="90" spans="1:16" s="38" customFormat="1" ht="15.75" thickBot="1" x14ac:dyDescent="0.3">
      <c r="A90" s="54">
        <v>42297</v>
      </c>
      <c r="B90" s="48">
        <v>0.47430555555555554</v>
      </c>
      <c r="C90" s="48">
        <v>0.72916666666666663</v>
      </c>
      <c r="D90" s="34" t="s">
        <v>7</v>
      </c>
      <c r="E90" s="35">
        <v>42297</v>
      </c>
      <c r="F90" s="48">
        <v>0.54166666666666663</v>
      </c>
      <c r="G90" s="48">
        <v>0.3125</v>
      </c>
      <c r="H90" s="36">
        <v>3597</v>
      </c>
      <c r="I90" s="37" t="s">
        <v>69</v>
      </c>
      <c r="J90" s="58" t="b">
        <f>OR(EXACT(A90,E90:E130))</f>
        <v>1</v>
      </c>
      <c r="K90" s="45">
        <f>IF(J90=FALSE,(C90-B90),(F90-B90))</f>
        <v>6.7361111111111094E-2</v>
      </c>
      <c r="L90" s="44">
        <f t="shared" si="40"/>
        <v>0.22916666666666663</v>
      </c>
      <c r="M90" s="60">
        <f t="shared" si="41"/>
        <v>6.7361111111111094E-2</v>
      </c>
      <c r="N90" s="60">
        <f t="shared" si="42"/>
        <v>0.18749999999999997</v>
      </c>
      <c r="O90" s="60">
        <f t="shared" si="43"/>
        <v>6.7361111111111094E-2</v>
      </c>
      <c r="P90" t="str">
        <f>IF(J90=TRUE,"0",((NETWORKDAYS(A90,E90))-2)*9)</f>
        <v>0</v>
      </c>
    </row>
    <row r="91" spans="1:16" ht="15.75" thickBot="1" x14ac:dyDescent="0.3">
      <c r="A91" s="14">
        <v>42292</v>
      </c>
      <c r="B91" s="48">
        <v>0.40277777777777773</v>
      </c>
      <c r="C91" s="48">
        <v>0.72916666666666663</v>
      </c>
      <c r="D91" s="25" t="s">
        <v>7</v>
      </c>
      <c r="E91" s="30">
        <v>42297</v>
      </c>
      <c r="F91" s="48">
        <v>0.68611111111111101</v>
      </c>
      <c r="G91" s="48">
        <v>0.3125</v>
      </c>
      <c r="H91" s="31">
        <v>3598</v>
      </c>
      <c r="I91" s="26"/>
      <c r="J91" s="58" t="b">
        <f>OR(EXACT(A91,E91:E131))</f>
        <v>0</v>
      </c>
      <c r="K91" s="45">
        <f>IF(J91=FALSE,(C91-B91),(F91-B91))</f>
        <v>0.3263888888888889</v>
      </c>
      <c r="L91" s="44">
        <f t="shared" si="40"/>
        <v>0.37361111111111101</v>
      </c>
      <c r="M91" s="60">
        <f t="shared" si="41"/>
        <v>0.28472222222222221</v>
      </c>
      <c r="N91" s="60">
        <f t="shared" si="42"/>
        <v>0.33194444444444432</v>
      </c>
      <c r="O91" s="60">
        <f t="shared" si="43"/>
        <v>0.61666666666666647</v>
      </c>
      <c r="P91">
        <f>IF(J91=TRUE,"0",((NETWORKDAYS(A91,E91))-2)*9)</f>
        <v>18</v>
      </c>
    </row>
    <row r="92" spans="1:16" ht="15.75" thickBot="1" x14ac:dyDescent="0.3">
      <c r="A92" s="14">
        <v>42292</v>
      </c>
      <c r="B92" s="48">
        <v>0.43124999999999997</v>
      </c>
      <c r="C92" s="48">
        <v>0.72916666666666663</v>
      </c>
      <c r="D92" s="25" t="s">
        <v>7</v>
      </c>
      <c r="E92" s="30">
        <v>42297</v>
      </c>
      <c r="F92" s="48">
        <v>0.62152777777777779</v>
      </c>
      <c r="G92" s="48">
        <v>0.3125</v>
      </c>
      <c r="H92" s="31">
        <v>3599</v>
      </c>
      <c r="I92" s="26"/>
      <c r="J92" s="58" t="b">
        <f>OR(EXACT(A92,E92:E132))</f>
        <v>0</v>
      </c>
      <c r="K92" s="45">
        <f>IF(J92=FALSE,(C92-B92),(F92-B92))</f>
        <v>0.29791666666666666</v>
      </c>
      <c r="L92" s="44">
        <f t="shared" si="40"/>
        <v>0.30902777777777779</v>
      </c>
      <c r="M92" s="60">
        <f t="shared" si="41"/>
        <v>0.25624999999999998</v>
      </c>
      <c r="N92" s="60">
        <f t="shared" si="42"/>
        <v>0.2673611111111111</v>
      </c>
      <c r="O92" s="60">
        <f t="shared" si="43"/>
        <v>0.52361111111111103</v>
      </c>
      <c r="P92">
        <f>IF(J92=TRUE,"0",((NETWORKDAYS(A92,E92))-2)*9)</f>
        <v>18</v>
      </c>
    </row>
    <row r="93" spans="1:16" ht="15.75" thickBot="1" x14ac:dyDescent="0.3">
      <c r="A93" s="14">
        <v>42297</v>
      </c>
      <c r="B93" s="48">
        <v>0.36944444444444446</v>
      </c>
      <c r="C93" s="48">
        <v>0.72916666666666663</v>
      </c>
      <c r="D93" s="25" t="s">
        <v>7</v>
      </c>
      <c r="E93" s="30">
        <v>42298</v>
      </c>
      <c r="F93" s="48">
        <v>0.35069444444444442</v>
      </c>
      <c r="G93" s="48">
        <v>0.3125</v>
      </c>
      <c r="H93" s="31">
        <v>3600</v>
      </c>
      <c r="I93" s="26"/>
      <c r="J93" s="58" t="b">
        <f>OR(EXACT(A93,E93:E133))</f>
        <v>0</v>
      </c>
      <c r="K93" s="45">
        <f>IF(J93=FALSE,(C93-B93),(F93-B93))</f>
        <v>0.35972222222222217</v>
      </c>
      <c r="L93" s="44">
        <f t="shared" si="40"/>
        <v>3.819444444444442E-2</v>
      </c>
      <c r="M93" s="60">
        <f t="shared" si="41"/>
        <v>0.31805555555555548</v>
      </c>
      <c r="N93" s="60">
        <f t="shared" si="42"/>
        <v>3.819444444444442E-2</v>
      </c>
      <c r="O93" s="60">
        <f t="shared" si="43"/>
        <v>0.3562499999999999</v>
      </c>
      <c r="P93">
        <f>IF(J93=TRUE,"0",((NETWORKDAYS(A93,E93))-2)*9)</f>
        <v>0</v>
      </c>
    </row>
    <row r="94" spans="1:16" ht="15.75" thickBot="1" x14ac:dyDescent="0.3">
      <c r="A94" s="14">
        <v>42297</v>
      </c>
      <c r="B94" s="48">
        <v>0.49236111111111108</v>
      </c>
      <c r="C94" s="48">
        <v>0.72916666666666663</v>
      </c>
      <c r="D94" s="25" t="s">
        <v>7</v>
      </c>
      <c r="E94" s="30">
        <v>42298</v>
      </c>
      <c r="F94" s="48">
        <v>0.41180555555555554</v>
      </c>
      <c r="G94" s="48">
        <v>0.3125</v>
      </c>
      <c r="H94" s="31">
        <v>3601</v>
      </c>
      <c r="I94" s="26"/>
      <c r="J94" s="58" t="b">
        <f>OR(EXACT(A94,E94:E134))</f>
        <v>0</v>
      </c>
      <c r="K94" s="45">
        <f>IF(J94=FALSE,(C94-B94),(F94-B94))</f>
        <v>0.23680555555555555</v>
      </c>
      <c r="L94" s="44">
        <f t="shared" si="40"/>
        <v>9.9305555555555536E-2</v>
      </c>
      <c r="M94" s="60">
        <f t="shared" si="41"/>
        <v>0.19513888888888889</v>
      </c>
      <c r="N94" s="60">
        <f t="shared" si="42"/>
        <v>9.9305555555555536E-2</v>
      </c>
      <c r="O94" s="60">
        <f t="shared" si="43"/>
        <v>0.2944444444444444</v>
      </c>
      <c r="P94">
        <f>IF(J94=TRUE,"0",((NETWORKDAYS(A94,E94))-2)*9)</f>
        <v>0</v>
      </c>
    </row>
    <row r="95" spans="1:16" ht="15.75" thickBot="1" x14ac:dyDescent="0.3">
      <c r="A95" s="14">
        <v>42297</v>
      </c>
      <c r="B95" s="48">
        <v>0.64444444444444449</v>
      </c>
      <c r="C95" s="48">
        <v>0.72916666666666663</v>
      </c>
      <c r="D95" s="25" t="s">
        <v>7</v>
      </c>
      <c r="E95" s="30">
        <v>42298</v>
      </c>
      <c r="F95" s="48">
        <v>0.47361111111111115</v>
      </c>
      <c r="G95" s="48">
        <v>0.3125</v>
      </c>
      <c r="H95" s="31">
        <v>3602</v>
      </c>
      <c r="I95" s="26"/>
      <c r="J95" s="58" t="b">
        <f>OR(EXACT(A95,E95:E135))</f>
        <v>0</v>
      </c>
      <c r="K95" s="45">
        <f>IF(J95=FALSE,(C95-B95),(F95-B95))</f>
        <v>8.4722222222222143E-2</v>
      </c>
      <c r="L95" s="44">
        <f t="shared" si="40"/>
        <v>0.16111111111111115</v>
      </c>
      <c r="M95" s="60">
        <f t="shared" si="41"/>
        <v>8.4722222222222143E-2</v>
      </c>
      <c r="N95" s="60">
        <f t="shared" si="42"/>
        <v>0.16111111111111115</v>
      </c>
      <c r="O95" s="60">
        <f t="shared" si="43"/>
        <v>0.24583333333333329</v>
      </c>
      <c r="P95">
        <f>IF(J95=TRUE,"0",((NETWORKDAYS(A95,E95))-2)*9)</f>
        <v>0</v>
      </c>
    </row>
    <row r="96" spans="1:16" ht="15.75" hidden="1" thickBot="1" x14ac:dyDescent="0.3">
      <c r="A96" s="53">
        <v>42298</v>
      </c>
      <c r="B96" s="49"/>
      <c r="C96" s="46"/>
      <c r="D96" s="25" t="s">
        <v>9</v>
      </c>
      <c r="E96" s="30">
        <v>42298</v>
      </c>
      <c r="F96" s="49"/>
      <c r="G96" s="49"/>
      <c r="H96" s="31"/>
      <c r="I96" s="26"/>
      <c r="J96" s="58"/>
    </row>
    <row r="97" spans="1:16" ht="15.75" thickBot="1" x14ac:dyDescent="0.3">
      <c r="A97" s="14">
        <v>42298</v>
      </c>
      <c r="B97" s="48">
        <v>0.4993055555555555</v>
      </c>
      <c r="C97" s="48">
        <v>0.72916666666666663</v>
      </c>
      <c r="D97" s="25" t="s">
        <v>7</v>
      </c>
      <c r="E97" s="30">
        <v>42298</v>
      </c>
      <c r="F97" s="48">
        <v>0.56527777777777777</v>
      </c>
      <c r="G97" s="48">
        <v>0.3125</v>
      </c>
      <c r="H97" s="31">
        <v>3603</v>
      </c>
      <c r="I97" s="26" t="s">
        <v>69</v>
      </c>
      <c r="J97" s="58" t="b">
        <f>OR(EXACT(A97,E97:E137))</f>
        <v>1</v>
      </c>
      <c r="K97" s="45">
        <f>IF(J97=FALSE,(C97-B97),(F97-B97))</f>
        <v>6.5972222222222265E-2</v>
      </c>
      <c r="L97" s="44">
        <f t="shared" ref="L97:L105" si="44">F97-G97</f>
        <v>0.25277777777777777</v>
      </c>
      <c r="M97" s="60">
        <f t="shared" ref="M97:M105" si="45">IF(K97&gt;$A$1,(K97-$B$1),K97)</f>
        <v>6.5972222222222265E-2</v>
      </c>
      <c r="N97" s="60">
        <f t="shared" ref="N97:N105" si="46">IF(L97&gt;$A$1,(L97-$B$1),L97)</f>
        <v>0.21111111111111111</v>
      </c>
      <c r="O97" s="60">
        <f t="shared" ref="O97:O105" si="47">IF(J97=FALSE,(M97+N97),M97)</f>
        <v>6.5972222222222265E-2</v>
      </c>
      <c r="P97" t="str">
        <f>IF(J97=TRUE,"0",((NETWORKDAYS(A97,E97))-2)*9)</f>
        <v>0</v>
      </c>
    </row>
    <row r="98" spans="1:16" ht="15.75" thickBot="1" x14ac:dyDescent="0.3">
      <c r="A98" s="14">
        <v>42297</v>
      </c>
      <c r="B98" s="48">
        <v>0.65694444444444444</v>
      </c>
      <c r="C98" s="48">
        <v>0.72916666666666663</v>
      </c>
      <c r="D98" s="25" t="s">
        <v>7</v>
      </c>
      <c r="E98" s="30">
        <v>42298</v>
      </c>
      <c r="F98" s="48">
        <v>0.57361111111111118</v>
      </c>
      <c r="G98" s="48">
        <v>0.3125</v>
      </c>
      <c r="H98" s="31">
        <v>3604</v>
      </c>
      <c r="I98" s="26"/>
      <c r="J98" s="58" t="b">
        <f>OR(EXACT(A98,E98:E138))</f>
        <v>0</v>
      </c>
      <c r="K98" s="45">
        <f>IF(J98=FALSE,(C98-B98),(F98-B98))</f>
        <v>7.2222222222222188E-2</v>
      </c>
      <c r="L98" s="44">
        <f t="shared" si="44"/>
        <v>0.26111111111111118</v>
      </c>
      <c r="M98" s="60">
        <f t="shared" si="45"/>
        <v>7.2222222222222188E-2</v>
      </c>
      <c r="N98" s="60">
        <f t="shared" si="46"/>
        <v>0.21944444444444453</v>
      </c>
      <c r="O98" s="60">
        <f t="shared" si="47"/>
        <v>0.29166666666666674</v>
      </c>
      <c r="P98">
        <f>IF(J98=TRUE,"0",((NETWORKDAYS(A98,E98))-2)*9)</f>
        <v>0</v>
      </c>
    </row>
    <row r="99" spans="1:16" ht="15.75" thickBot="1" x14ac:dyDescent="0.3">
      <c r="A99" s="54">
        <v>42298</v>
      </c>
      <c r="B99" s="48">
        <v>0.63263888888888886</v>
      </c>
      <c r="C99" s="48">
        <v>0.72916666666666663</v>
      </c>
      <c r="D99" s="34" t="s">
        <v>7</v>
      </c>
      <c r="E99" s="35">
        <v>42298</v>
      </c>
      <c r="F99" s="48">
        <v>0.70138888888888884</v>
      </c>
      <c r="G99" s="48">
        <v>0.3125</v>
      </c>
      <c r="H99" s="36">
        <v>3605</v>
      </c>
      <c r="I99" s="37" t="s">
        <v>69</v>
      </c>
      <c r="J99" s="58" t="b">
        <f>OR(EXACT(A99,E99:E139))</f>
        <v>1</v>
      </c>
      <c r="K99" s="45">
        <f>IF(J99=FALSE,(C99-B99),(F99-B99))</f>
        <v>6.8749999999999978E-2</v>
      </c>
      <c r="L99" s="44">
        <f t="shared" si="44"/>
        <v>0.38888888888888884</v>
      </c>
      <c r="M99" s="60">
        <f t="shared" si="45"/>
        <v>6.8749999999999978E-2</v>
      </c>
      <c r="N99" s="60">
        <f t="shared" si="46"/>
        <v>0.34722222222222215</v>
      </c>
      <c r="O99" s="60">
        <f t="shared" si="47"/>
        <v>6.8749999999999978E-2</v>
      </c>
      <c r="P99" t="str">
        <f>IF(J99=TRUE,"0",((NETWORKDAYS(A99,E99))-2)*9)</f>
        <v>0</v>
      </c>
    </row>
    <row r="100" spans="1:16" ht="15.75" thickBot="1" x14ac:dyDescent="0.3">
      <c r="A100" s="14">
        <v>42298</v>
      </c>
      <c r="B100" s="48">
        <v>0.69305555555555554</v>
      </c>
      <c r="C100" s="48">
        <v>0.72916666666666663</v>
      </c>
      <c r="D100" s="25" t="s">
        <v>7</v>
      </c>
      <c r="E100" s="30">
        <v>42299</v>
      </c>
      <c r="F100" s="48">
        <v>0.5756944444444444</v>
      </c>
      <c r="G100" s="48">
        <v>0.3125</v>
      </c>
      <c r="H100" s="31">
        <v>3606</v>
      </c>
      <c r="I100" s="26"/>
      <c r="J100" s="58" t="b">
        <f>OR(EXACT(A100,E100:E140))</f>
        <v>0</v>
      </c>
      <c r="K100" s="45">
        <f>IF(J100=FALSE,(C100-B100),(F100-B100))</f>
        <v>3.6111111111111094E-2</v>
      </c>
      <c r="L100" s="44">
        <f t="shared" si="44"/>
        <v>0.2631944444444444</v>
      </c>
      <c r="M100" s="60">
        <f t="shared" si="45"/>
        <v>3.6111111111111094E-2</v>
      </c>
      <c r="N100" s="60">
        <f t="shared" si="46"/>
        <v>0.22152777777777774</v>
      </c>
      <c r="O100" s="60">
        <f t="shared" si="47"/>
        <v>0.25763888888888886</v>
      </c>
      <c r="P100">
        <f>IF(J100=TRUE,"0",((NETWORKDAYS(A100,E100))-2)*9)</f>
        <v>0</v>
      </c>
    </row>
    <row r="101" spans="1:16" ht="15.75" thickBot="1" x14ac:dyDescent="0.3">
      <c r="A101" s="14">
        <v>42298</v>
      </c>
      <c r="B101" s="48">
        <v>0.70833333333333337</v>
      </c>
      <c r="C101" s="48">
        <v>0.72916666666666663</v>
      </c>
      <c r="D101" s="25" t="s">
        <v>7</v>
      </c>
      <c r="E101" s="30">
        <v>42299</v>
      </c>
      <c r="F101" s="48">
        <v>0.58402777777777781</v>
      </c>
      <c r="G101" s="48">
        <v>0.3125</v>
      </c>
      <c r="H101" s="31">
        <v>3607</v>
      </c>
      <c r="I101" s="26"/>
      <c r="J101" s="58" t="b">
        <f>OR(EXACT(A101,E101:E141))</f>
        <v>0</v>
      </c>
      <c r="K101" s="45">
        <f>IF(J101=FALSE,(C101-B101),(F101-B101))</f>
        <v>2.0833333333333259E-2</v>
      </c>
      <c r="L101" s="44">
        <f t="shared" si="44"/>
        <v>0.27152777777777781</v>
      </c>
      <c r="M101" s="60">
        <f t="shared" si="45"/>
        <v>2.0833333333333259E-2</v>
      </c>
      <c r="N101" s="60">
        <f t="shared" si="46"/>
        <v>0.22986111111111115</v>
      </c>
      <c r="O101" s="60">
        <f t="shared" si="47"/>
        <v>0.25069444444444444</v>
      </c>
      <c r="P101">
        <f>IF(J101=TRUE,"0",((NETWORKDAYS(A101,E101))-2)*9)</f>
        <v>0</v>
      </c>
    </row>
    <row r="102" spans="1:16" s="38" customFormat="1" ht="15.75" thickBot="1" x14ac:dyDescent="0.3">
      <c r="A102" s="14">
        <v>42299</v>
      </c>
      <c r="B102" s="48">
        <v>0.43194444444444446</v>
      </c>
      <c r="C102" s="48">
        <v>0.72916666666666663</v>
      </c>
      <c r="D102" s="25" t="s">
        <v>7</v>
      </c>
      <c r="E102" s="30">
        <v>42299</v>
      </c>
      <c r="F102" s="48">
        <v>0.6069444444444444</v>
      </c>
      <c r="G102" s="48">
        <v>0.3125</v>
      </c>
      <c r="H102" s="31">
        <v>3608</v>
      </c>
      <c r="I102" s="26" t="s">
        <v>69</v>
      </c>
      <c r="J102" s="58" t="b">
        <f>OR(EXACT(A102,E102:E142))</f>
        <v>1</v>
      </c>
      <c r="K102" s="45">
        <f>IF(J102=FALSE,(C102-B102),(F102-B102))</f>
        <v>0.17499999999999993</v>
      </c>
      <c r="L102" s="44">
        <f t="shared" si="44"/>
        <v>0.2944444444444444</v>
      </c>
      <c r="M102" s="60">
        <f t="shared" si="45"/>
        <v>0.17499999999999993</v>
      </c>
      <c r="N102" s="60">
        <f t="shared" si="46"/>
        <v>0.25277777777777771</v>
      </c>
      <c r="O102" s="60">
        <f t="shared" si="47"/>
        <v>0.17499999999999993</v>
      </c>
      <c r="P102" t="str">
        <f>IF(J102=TRUE,"0",((NETWORKDAYS(A102,E102))-2)*9)</f>
        <v>0</v>
      </c>
    </row>
    <row r="103" spans="1:16" ht="15.75" thickBot="1" x14ac:dyDescent="0.3">
      <c r="A103" s="14">
        <v>42296</v>
      </c>
      <c r="B103" s="48">
        <v>0.34722222222222227</v>
      </c>
      <c r="C103" s="48">
        <v>0.72916666666666663</v>
      </c>
      <c r="D103" s="25" t="s">
        <v>7</v>
      </c>
      <c r="E103" s="30">
        <v>42299</v>
      </c>
      <c r="F103" s="48">
        <v>0.6694444444444444</v>
      </c>
      <c r="G103" s="48">
        <v>0.3125</v>
      </c>
      <c r="H103" s="31">
        <v>3609</v>
      </c>
      <c r="I103" s="26"/>
      <c r="J103" s="58" t="b">
        <f>OR(EXACT(A103,E103:E143))</f>
        <v>0</v>
      </c>
      <c r="K103" s="45">
        <f>IF(J103=FALSE,(C103-B103),(F103-B103))</f>
        <v>0.38194444444444436</v>
      </c>
      <c r="L103" s="44">
        <f t="shared" si="44"/>
        <v>0.3569444444444444</v>
      </c>
      <c r="M103" s="60">
        <f t="shared" si="45"/>
        <v>0.34027777777777768</v>
      </c>
      <c r="N103" s="60">
        <f t="shared" si="46"/>
        <v>0.31527777777777771</v>
      </c>
      <c r="O103" s="60">
        <f t="shared" si="47"/>
        <v>0.65555555555555545</v>
      </c>
      <c r="P103">
        <f>IF(J103=TRUE,"0",((NETWORKDAYS(A103,E103))-2)*9)</f>
        <v>18</v>
      </c>
    </row>
    <row r="104" spans="1:16" ht="15.75" thickBot="1" x14ac:dyDescent="0.3">
      <c r="A104" s="14">
        <v>42299</v>
      </c>
      <c r="B104" s="48">
        <v>0.48472222222222222</v>
      </c>
      <c r="C104" s="48">
        <v>0.72916666666666663</v>
      </c>
      <c r="D104" s="25" t="s">
        <v>7</v>
      </c>
      <c r="E104" s="30">
        <v>42299</v>
      </c>
      <c r="F104" s="48">
        <v>0.68819444444444444</v>
      </c>
      <c r="G104" s="48">
        <v>0.3125</v>
      </c>
      <c r="H104" s="31">
        <v>3610</v>
      </c>
      <c r="I104" s="26"/>
      <c r="J104" s="58" t="b">
        <f>OR(EXACT(A104,E104:E144))</f>
        <v>1</v>
      </c>
      <c r="K104" s="45">
        <f>IF(J104=FALSE,(C104-B104),(F104-B104))</f>
        <v>0.20347222222222222</v>
      </c>
      <c r="L104" s="44">
        <f t="shared" si="44"/>
        <v>0.37569444444444444</v>
      </c>
      <c r="M104" s="60">
        <f t="shared" si="45"/>
        <v>0.20347222222222222</v>
      </c>
      <c r="N104" s="60">
        <f t="shared" si="46"/>
        <v>0.33402777777777776</v>
      </c>
      <c r="O104" s="60">
        <f t="shared" si="47"/>
        <v>0.20347222222222222</v>
      </c>
      <c r="P104" t="str">
        <f>IF(J104=TRUE,"0",((NETWORKDAYS(A104,E104))-2)*9)</f>
        <v>0</v>
      </c>
    </row>
    <row r="105" spans="1:16" ht="15.75" thickBot="1" x14ac:dyDescent="0.3">
      <c r="A105" s="14">
        <v>42298</v>
      </c>
      <c r="B105" s="48">
        <v>0.42222222222222222</v>
      </c>
      <c r="C105" s="48">
        <v>0.72916666666666663</v>
      </c>
      <c r="D105" s="25" t="s">
        <v>7</v>
      </c>
      <c r="E105" s="30">
        <v>42299</v>
      </c>
      <c r="F105" s="48">
        <v>0.69791666666666663</v>
      </c>
      <c r="G105" s="48">
        <v>0.3125</v>
      </c>
      <c r="H105" s="31">
        <v>3611</v>
      </c>
      <c r="I105" s="26"/>
      <c r="J105" s="58" t="b">
        <f>OR(EXACT(A105,E105:E145))</f>
        <v>0</v>
      </c>
      <c r="K105" s="45">
        <f>IF(J105=FALSE,(C105-B105),(F105-B105))</f>
        <v>0.30694444444444441</v>
      </c>
      <c r="L105" s="44">
        <f t="shared" si="44"/>
        <v>0.38541666666666663</v>
      </c>
      <c r="M105" s="60">
        <f t="shared" si="45"/>
        <v>0.26527777777777772</v>
      </c>
      <c r="N105" s="60">
        <f t="shared" si="46"/>
        <v>0.34374999999999994</v>
      </c>
      <c r="O105" s="60">
        <f t="shared" si="47"/>
        <v>0.60902777777777772</v>
      </c>
      <c r="P105">
        <f>IF(J105=TRUE,"0",((NETWORKDAYS(A105,E105))-2)*9)</f>
        <v>0</v>
      </c>
    </row>
    <row r="106" spans="1:16" ht="15.75" hidden="1" thickBot="1" x14ac:dyDescent="0.3">
      <c r="A106" s="53">
        <v>42299</v>
      </c>
      <c r="B106" s="49"/>
      <c r="C106" s="46"/>
      <c r="D106" s="25" t="s">
        <v>8</v>
      </c>
      <c r="E106" s="30">
        <v>42299</v>
      </c>
      <c r="F106" s="49"/>
      <c r="G106" s="49"/>
      <c r="H106" s="31">
        <v>1849</v>
      </c>
      <c r="I106" s="26"/>
      <c r="J106" s="58"/>
    </row>
    <row r="107" spans="1:16" ht="15.75" thickBot="1" x14ac:dyDescent="0.3">
      <c r="A107" s="14">
        <v>42298</v>
      </c>
      <c r="B107" s="48">
        <v>0.5854166666666667</v>
      </c>
      <c r="C107" s="48">
        <v>0.72916666666666663</v>
      </c>
      <c r="D107" s="25" t="s">
        <v>7</v>
      </c>
      <c r="E107" s="30">
        <v>42299</v>
      </c>
      <c r="F107" s="48">
        <v>0.72777777777777775</v>
      </c>
      <c r="G107" s="48">
        <v>0.3125</v>
      </c>
      <c r="H107" s="31">
        <v>3612</v>
      </c>
      <c r="I107" s="26"/>
      <c r="J107" s="58" t="b">
        <f>OR(EXACT(A107,E107:E147))</f>
        <v>0</v>
      </c>
      <c r="K107" s="45">
        <f>IF(J107=FALSE,(C107-B107),(F107-B107))</f>
        <v>0.14374999999999993</v>
      </c>
      <c r="L107" s="44">
        <f>F107-G107</f>
        <v>0.41527777777777775</v>
      </c>
      <c r="M107" s="60">
        <f>IF(K107&gt;$A$1,(K107-$B$1),K107)</f>
        <v>0.14374999999999993</v>
      </c>
      <c r="N107" s="60">
        <f>IF(L107&gt;$A$1,(L107-$B$1),L107)</f>
        <v>0.37361111111111106</v>
      </c>
      <c r="O107" s="60">
        <f>IF(J107=FALSE,(M107+N107),M107)</f>
        <v>0.51736111111111094</v>
      </c>
      <c r="P107">
        <f>IF(J107=TRUE,"0",((NETWORKDAYS(A107,E107))-2)*9)</f>
        <v>0</v>
      </c>
    </row>
    <row r="108" spans="1:16" ht="15.75" hidden="1" thickBot="1" x14ac:dyDescent="0.3">
      <c r="A108" s="52">
        <v>42299</v>
      </c>
      <c r="B108" s="49"/>
      <c r="C108" s="46"/>
      <c r="D108" s="25" t="s">
        <v>8</v>
      </c>
      <c r="E108" s="30">
        <v>42299</v>
      </c>
      <c r="F108" s="49"/>
      <c r="G108" s="49"/>
      <c r="H108" s="31">
        <v>1846</v>
      </c>
      <c r="I108" s="26"/>
      <c r="J108" s="58"/>
    </row>
    <row r="109" spans="1:16" ht="15.75" hidden="1" thickBot="1" x14ac:dyDescent="0.3">
      <c r="A109" s="33">
        <v>42299</v>
      </c>
      <c r="B109" s="49"/>
      <c r="C109" s="46"/>
      <c r="D109" s="25" t="s">
        <v>8</v>
      </c>
      <c r="E109" s="30">
        <v>42299</v>
      </c>
      <c r="F109" s="49"/>
      <c r="G109" s="49"/>
      <c r="H109" s="31">
        <v>523</v>
      </c>
      <c r="I109" s="26"/>
      <c r="J109" s="58"/>
    </row>
    <row r="110" spans="1:16" ht="15.75" hidden="1" thickBot="1" x14ac:dyDescent="0.3">
      <c r="A110" s="51">
        <v>42300</v>
      </c>
      <c r="B110" s="49"/>
      <c r="C110" s="46"/>
      <c r="D110" s="25" t="s">
        <v>8</v>
      </c>
      <c r="E110" s="30">
        <v>42300</v>
      </c>
      <c r="F110" s="49"/>
      <c r="G110" s="49"/>
      <c r="H110" s="31">
        <v>1850</v>
      </c>
      <c r="I110" s="26"/>
      <c r="J110" s="58"/>
    </row>
    <row r="111" spans="1:16" ht="15.75" thickBot="1" x14ac:dyDescent="0.3">
      <c r="A111" s="14">
        <v>42300</v>
      </c>
      <c r="B111" s="48">
        <v>0.71388888888888891</v>
      </c>
      <c r="C111" s="48">
        <v>0.72916666666666663</v>
      </c>
      <c r="D111" s="25" t="s">
        <v>7</v>
      </c>
      <c r="E111" s="30">
        <v>42303</v>
      </c>
      <c r="F111" s="48">
        <v>0.3527777777777778</v>
      </c>
      <c r="G111" s="48">
        <v>0.3125</v>
      </c>
      <c r="H111" s="31">
        <v>3614</v>
      </c>
      <c r="I111" s="26" t="s">
        <v>69</v>
      </c>
      <c r="J111" s="58" t="b">
        <f>OR(EXACT(A111,E111:E151))</f>
        <v>0</v>
      </c>
      <c r="K111" s="45">
        <f>IF(J111=FALSE,(C111-B111),(F111-B111))</f>
        <v>1.5277777777777724E-2</v>
      </c>
      <c r="L111" s="44">
        <f t="shared" ref="L111:L114" si="48">F111-G111</f>
        <v>4.0277777777777801E-2</v>
      </c>
      <c r="M111" s="60">
        <f t="shared" ref="M111:M114" si="49">IF(K111&gt;$A$1,(K111-$B$1),K111)</f>
        <v>1.5277777777777724E-2</v>
      </c>
      <c r="N111" s="60">
        <f t="shared" ref="N111:N114" si="50">IF(L111&gt;$A$1,(L111-$B$1),L111)</f>
        <v>4.0277777777777801E-2</v>
      </c>
      <c r="O111" s="60">
        <f t="shared" ref="O111:O114" si="51">IF(J111=FALSE,(M111+N111),M111)</f>
        <v>5.5555555555555525E-2</v>
      </c>
      <c r="P111">
        <f>IF(J111=TRUE,"0",((NETWORKDAYS(A111,E111))-2)*9)</f>
        <v>0</v>
      </c>
    </row>
    <row r="112" spans="1:16" ht="15.75" thickBot="1" x14ac:dyDescent="0.3">
      <c r="A112" s="54">
        <v>42300</v>
      </c>
      <c r="B112" s="48">
        <v>0.71666666666666667</v>
      </c>
      <c r="C112" s="48">
        <v>0.72916666666666663</v>
      </c>
      <c r="D112" s="34" t="s">
        <v>7</v>
      </c>
      <c r="E112" s="35">
        <v>42303</v>
      </c>
      <c r="F112" s="48">
        <v>0.71180555555555547</v>
      </c>
      <c r="G112" s="48">
        <v>0.3125</v>
      </c>
      <c r="H112" s="36">
        <v>3615</v>
      </c>
      <c r="I112" s="37"/>
      <c r="J112" s="58" t="b">
        <f>OR(EXACT(A112,E112:E152))</f>
        <v>0</v>
      </c>
      <c r="K112" s="45">
        <f>IF(J112=FALSE,(C112-B112),(F112-B112))</f>
        <v>1.2499999999999956E-2</v>
      </c>
      <c r="L112" s="44">
        <f t="shared" si="48"/>
        <v>0.39930555555555547</v>
      </c>
      <c r="M112" s="60">
        <f t="shared" si="49"/>
        <v>1.2499999999999956E-2</v>
      </c>
      <c r="N112" s="60">
        <f t="shared" si="50"/>
        <v>0.35763888888888878</v>
      </c>
      <c r="O112" s="60">
        <f t="shared" si="51"/>
        <v>0.37013888888888874</v>
      </c>
      <c r="P112">
        <f>IF(J112=TRUE,"0",((NETWORKDAYS(A112,E112))-2)*9)</f>
        <v>0</v>
      </c>
    </row>
    <row r="113" spans="1:16" ht="15.75" thickBot="1" x14ac:dyDescent="0.3">
      <c r="A113" s="14">
        <v>42303</v>
      </c>
      <c r="B113" s="48">
        <v>0.34722222222222227</v>
      </c>
      <c r="C113" s="48">
        <v>0.72916666666666663</v>
      </c>
      <c r="D113" s="25" t="s">
        <v>7</v>
      </c>
      <c r="E113" s="30">
        <v>42304</v>
      </c>
      <c r="F113" s="48">
        <v>0.71250000000000002</v>
      </c>
      <c r="G113" s="48">
        <v>0.3125</v>
      </c>
      <c r="H113" s="31">
        <v>3616</v>
      </c>
      <c r="I113" s="26"/>
      <c r="J113" s="58" t="b">
        <f>OR(EXACT(A113,E113:E153))</f>
        <v>0</v>
      </c>
      <c r="K113" s="45">
        <f>IF(J113=FALSE,(C113-B113),(F113-B113))</f>
        <v>0.38194444444444436</v>
      </c>
      <c r="L113" s="44">
        <f t="shared" si="48"/>
        <v>0.4</v>
      </c>
      <c r="M113" s="60">
        <f t="shared" si="49"/>
        <v>0.34027777777777768</v>
      </c>
      <c r="N113" s="60">
        <f t="shared" si="50"/>
        <v>0.35833333333333334</v>
      </c>
      <c r="O113" s="60">
        <f t="shared" si="51"/>
        <v>0.69861111111111107</v>
      </c>
      <c r="P113">
        <f>IF(J113=TRUE,"0",((NETWORKDAYS(A113,E113))-2)*9)</f>
        <v>0</v>
      </c>
    </row>
    <row r="114" spans="1:16" ht="15.75" thickBot="1" x14ac:dyDescent="0.3">
      <c r="A114" s="14">
        <v>42298</v>
      </c>
      <c r="B114" s="48">
        <v>0.39027777777777778</v>
      </c>
      <c r="C114" s="48">
        <v>0.72916666666666663</v>
      </c>
      <c r="D114" s="25" t="s">
        <v>7</v>
      </c>
      <c r="E114" s="30">
        <v>42303</v>
      </c>
      <c r="F114" s="48">
        <v>0.61944444444444446</v>
      </c>
      <c r="G114" s="48">
        <v>0.3125</v>
      </c>
      <c r="H114" s="31">
        <v>3618</v>
      </c>
      <c r="I114" s="26"/>
      <c r="J114" s="58" t="b">
        <f>OR(EXACT(A114,E114:E154))</f>
        <v>0</v>
      </c>
      <c r="K114" s="45">
        <f>IF(J114=FALSE,(C114-B114),(F114-B114))</f>
        <v>0.33888888888888885</v>
      </c>
      <c r="L114" s="44">
        <f t="shared" si="48"/>
        <v>0.30694444444444446</v>
      </c>
      <c r="M114" s="60">
        <f t="shared" si="49"/>
        <v>0.29722222222222217</v>
      </c>
      <c r="N114" s="60">
        <f t="shared" si="50"/>
        <v>0.26527777777777778</v>
      </c>
      <c r="O114" s="60">
        <f t="shared" si="51"/>
        <v>0.5625</v>
      </c>
      <c r="P114">
        <f>IF(J114=TRUE,"0",((NETWORKDAYS(A114,E114))-2)*9)</f>
        <v>18</v>
      </c>
    </row>
    <row r="115" spans="1:16" ht="15.75" hidden="1" thickBot="1" x14ac:dyDescent="0.3">
      <c r="A115" s="53">
        <v>42303</v>
      </c>
      <c r="B115" s="49"/>
      <c r="C115" s="46"/>
      <c r="D115" s="25" t="s">
        <v>8</v>
      </c>
      <c r="E115" s="30">
        <v>42303</v>
      </c>
      <c r="F115" s="49"/>
      <c r="G115" s="49"/>
      <c r="H115" s="31"/>
      <c r="I115" s="26"/>
      <c r="J115" s="58"/>
    </row>
    <row r="116" spans="1:16" ht="15.75" thickBot="1" x14ac:dyDescent="0.3">
      <c r="A116" s="14">
        <v>42298</v>
      </c>
      <c r="B116" s="48">
        <v>0.62638888888888888</v>
      </c>
      <c r="C116" s="48">
        <v>0.72916666666666663</v>
      </c>
      <c r="D116" s="25" t="s">
        <v>7</v>
      </c>
      <c r="E116" s="30">
        <v>42303</v>
      </c>
      <c r="F116" s="48">
        <v>0.625</v>
      </c>
      <c r="G116" s="48">
        <v>0.3125</v>
      </c>
      <c r="H116" s="31">
        <v>3619</v>
      </c>
      <c r="I116" s="26"/>
      <c r="J116" s="58" t="b">
        <f>OR(EXACT(A116,E116:E156))</f>
        <v>0</v>
      </c>
      <c r="K116" s="45">
        <f>IF(J116=FALSE,(C116-B116),(F116-B116))</f>
        <v>0.10277777777777775</v>
      </c>
      <c r="L116" s="44">
        <f>F116-G116</f>
        <v>0.3125</v>
      </c>
      <c r="M116" s="60">
        <f>IF(K116&gt;$A$1,(K116-$B$1),K116)</f>
        <v>0.10277777777777775</v>
      </c>
      <c r="N116" s="60">
        <f>IF(L116&gt;$A$1,(L116-$B$1),L116)</f>
        <v>0.27083333333333331</v>
      </c>
      <c r="O116" s="60">
        <f>IF(J116=FALSE,(M116+N116),M116)</f>
        <v>0.37361111111111106</v>
      </c>
      <c r="P116">
        <f>IF(J116=TRUE,"0",((NETWORKDAYS(A116,E116))-2)*9)</f>
        <v>18</v>
      </c>
    </row>
    <row r="117" spans="1:16" ht="15.75" hidden="1" thickBot="1" x14ac:dyDescent="0.3">
      <c r="A117" s="53">
        <v>42286</v>
      </c>
      <c r="B117" s="49"/>
      <c r="C117" s="46"/>
      <c r="D117" s="25" t="s">
        <v>10</v>
      </c>
      <c r="E117" s="30">
        <v>42304</v>
      </c>
      <c r="F117" s="49"/>
      <c r="G117" s="49"/>
      <c r="H117" s="31">
        <v>873</v>
      </c>
      <c r="I117" s="26"/>
      <c r="J117" s="58"/>
    </row>
    <row r="118" spans="1:16" ht="15.75" thickBot="1" x14ac:dyDescent="0.3">
      <c r="A118" s="14">
        <v>42300</v>
      </c>
      <c r="B118" s="48">
        <v>0.67708333333333337</v>
      </c>
      <c r="C118" s="48">
        <v>0.72916666666666663</v>
      </c>
      <c r="D118" s="25" t="s">
        <v>7</v>
      </c>
      <c r="E118" s="30">
        <v>42304</v>
      </c>
      <c r="F118" s="48">
        <v>0.36180555555555555</v>
      </c>
      <c r="G118" s="48">
        <v>0.3125</v>
      </c>
      <c r="H118" s="31">
        <v>3620</v>
      </c>
      <c r="I118" s="26" t="s">
        <v>69</v>
      </c>
      <c r="J118" s="58" t="b">
        <f>OR(EXACT(A118,E118:E158))</f>
        <v>0</v>
      </c>
      <c r="K118" s="45">
        <f>IF(J118=FALSE,(C118-B118),(F118-B118))</f>
        <v>5.2083333333333259E-2</v>
      </c>
      <c r="L118" s="44">
        <f t="shared" ref="L118:L124" si="52">F118-G118</f>
        <v>4.9305555555555547E-2</v>
      </c>
      <c r="M118" s="60">
        <f t="shared" ref="M118:M124" si="53">IF(K118&gt;$A$1,(K118-$B$1),K118)</f>
        <v>5.2083333333333259E-2</v>
      </c>
      <c r="N118" s="60">
        <f t="shared" ref="N118:N124" si="54">IF(L118&gt;$A$1,(L118-$B$1),L118)</f>
        <v>4.9305555555555547E-2</v>
      </c>
      <c r="O118" s="60">
        <f t="shared" ref="O118:O124" si="55">IF(J118=FALSE,(M118+N118),M118)</f>
        <v>0.10138888888888881</v>
      </c>
      <c r="P118">
        <f>IF(J118=TRUE,"0",((NETWORKDAYS(A118,E118))-2)*9)</f>
        <v>9</v>
      </c>
    </row>
    <row r="119" spans="1:16" ht="15.75" thickBot="1" x14ac:dyDescent="0.3">
      <c r="A119" s="14">
        <v>42298</v>
      </c>
      <c r="B119" s="48">
        <v>0.74444444444444446</v>
      </c>
      <c r="C119" s="48">
        <v>0.72916666666666663</v>
      </c>
      <c r="D119" s="25" t="s">
        <v>7</v>
      </c>
      <c r="E119" s="30">
        <v>42304</v>
      </c>
      <c r="F119" s="48">
        <v>0.45624999999999999</v>
      </c>
      <c r="G119" s="48">
        <v>0.3125</v>
      </c>
      <c r="H119" s="31">
        <v>3621</v>
      </c>
      <c r="I119" s="26"/>
      <c r="J119" s="58" t="b">
        <f>OR(EXACT(A119,E119:E159))</f>
        <v>0</v>
      </c>
      <c r="K119" s="45">
        <v>0</v>
      </c>
      <c r="L119" s="44">
        <f t="shared" si="52"/>
        <v>0.14374999999999999</v>
      </c>
      <c r="M119" s="60">
        <f t="shared" si="53"/>
        <v>0</v>
      </c>
      <c r="N119" s="60">
        <f t="shared" si="54"/>
        <v>0.14374999999999999</v>
      </c>
      <c r="O119" s="60">
        <f t="shared" si="55"/>
        <v>0.14374999999999999</v>
      </c>
      <c r="P119">
        <f>IF(J119=TRUE,"0",((NETWORKDAYS(A119,E119))-2)*9)</f>
        <v>27</v>
      </c>
    </row>
    <row r="120" spans="1:16" ht="15.75" thickBot="1" x14ac:dyDescent="0.3">
      <c r="A120" s="14">
        <v>42303</v>
      </c>
      <c r="B120" s="48">
        <v>0.48680555555555555</v>
      </c>
      <c r="C120" s="48">
        <v>0.72916666666666663</v>
      </c>
      <c r="D120" s="25" t="s">
        <v>7</v>
      </c>
      <c r="E120" s="30">
        <v>42304</v>
      </c>
      <c r="F120" s="48">
        <v>0.49652777777777773</v>
      </c>
      <c r="G120" s="48">
        <v>0.3125</v>
      </c>
      <c r="H120" s="31">
        <v>3622</v>
      </c>
      <c r="I120" s="26" t="s">
        <v>69</v>
      </c>
      <c r="J120" s="58" t="b">
        <f>OR(EXACT(A120,E120:E160))</f>
        <v>0</v>
      </c>
      <c r="K120" s="45">
        <f>IF(J120=FALSE,(C120-B120),(F120-B120))</f>
        <v>0.24236111111111108</v>
      </c>
      <c r="L120" s="44">
        <f t="shared" si="52"/>
        <v>0.18402777777777773</v>
      </c>
      <c r="M120" s="60">
        <f t="shared" si="53"/>
        <v>0.20069444444444443</v>
      </c>
      <c r="N120" s="60">
        <f t="shared" si="54"/>
        <v>0.18402777777777773</v>
      </c>
      <c r="O120" s="60">
        <f t="shared" si="55"/>
        <v>0.38472222222222219</v>
      </c>
      <c r="P120">
        <f>IF(J120=TRUE,"0",((NETWORKDAYS(A120,E120))-2)*9)</f>
        <v>0</v>
      </c>
    </row>
    <row r="121" spans="1:16" ht="15.75" thickBot="1" x14ac:dyDescent="0.3">
      <c r="A121" s="14">
        <v>42298</v>
      </c>
      <c r="B121" s="48">
        <v>0.63680555555555551</v>
      </c>
      <c r="C121" s="48">
        <v>0.72916666666666663</v>
      </c>
      <c r="D121" s="25" t="s">
        <v>7</v>
      </c>
      <c r="E121" s="30">
        <v>42304</v>
      </c>
      <c r="F121" s="48">
        <v>0.72499999999999998</v>
      </c>
      <c r="G121" s="48">
        <v>0.3125</v>
      </c>
      <c r="H121" s="31">
        <v>3623</v>
      </c>
      <c r="I121" s="26"/>
      <c r="J121" s="58" t="b">
        <f>OR(EXACT(A121,E121:E161))</f>
        <v>0</v>
      </c>
      <c r="K121" s="45">
        <f>IF(J121=FALSE,(C121-B121),(F121-B121))</f>
        <v>9.2361111111111116E-2</v>
      </c>
      <c r="L121" s="44">
        <f t="shared" si="52"/>
        <v>0.41249999999999998</v>
      </c>
      <c r="M121" s="60">
        <f t="shared" si="53"/>
        <v>9.2361111111111116E-2</v>
      </c>
      <c r="N121" s="60">
        <f t="shared" si="54"/>
        <v>0.37083333333333329</v>
      </c>
      <c r="O121" s="60">
        <f t="shared" si="55"/>
        <v>0.46319444444444441</v>
      </c>
      <c r="P121">
        <f>IF(J121=TRUE,"0",((NETWORKDAYS(A121,E121))-2)*9)</f>
        <v>27</v>
      </c>
    </row>
    <row r="122" spans="1:16" s="38" customFormat="1" ht="15.75" thickBot="1" x14ac:dyDescent="0.3">
      <c r="A122" s="14">
        <v>42305</v>
      </c>
      <c r="B122" s="48">
        <v>0.37708333333333338</v>
      </c>
      <c r="C122" s="48">
        <v>0.72916666666666663</v>
      </c>
      <c r="D122" s="25" t="s">
        <v>7</v>
      </c>
      <c r="E122" s="30">
        <v>42305</v>
      </c>
      <c r="F122" s="48">
        <v>0.41597222222222219</v>
      </c>
      <c r="G122" s="48">
        <v>0.3125</v>
      </c>
      <c r="H122" s="31">
        <v>3625</v>
      </c>
      <c r="I122" s="26" t="s">
        <v>69</v>
      </c>
      <c r="J122" s="58" t="b">
        <f>OR(EXACT(A122,E122:E162))</f>
        <v>1</v>
      </c>
      <c r="K122" s="45">
        <f>IF(J122=FALSE,(C122-B122),(F122-B122))</f>
        <v>3.8888888888888806E-2</v>
      </c>
      <c r="L122" s="44">
        <f t="shared" si="52"/>
        <v>0.10347222222222219</v>
      </c>
      <c r="M122" s="60">
        <f t="shared" si="53"/>
        <v>3.8888888888888806E-2</v>
      </c>
      <c r="N122" s="60">
        <f t="shared" si="54"/>
        <v>0.10347222222222219</v>
      </c>
      <c r="O122" s="60">
        <f t="shared" si="55"/>
        <v>3.8888888888888806E-2</v>
      </c>
      <c r="P122" t="str">
        <f>IF(J122=TRUE,"0",((NETWORKDAYS(A122,E122))-2)*9)</f>
        <v>0</v>
      </c>
    </row>
    <row r="123" spans="1:16" ht="15.75" thickBot="1" x14ac:dyDescent="0.3">
      <c r="A123" s="14">
        <v>42300</v>
      </c>
      <c r="B123" s="48">
        <v>0.34027777777777773</v>
      </c>
      <c r="C123" s="48">
        <v>0.72916666666666663</v>
      </c>
      <c r="D123" s="25" t="s">
        <v>7</v>
      </c>
      <c r="E123" s="30">
        <v>42305</v>
      </c>
      <c r="F123" s="48">
        <v>0.55833333333333335</v>
      </c>
      <c r="G123" s="48">
        <v>0.3125</v>
      </c>
      <c r="H123" s="31">
        <v>3626</v>
      </c>
      <c r="I123" s="26"/>
      <c r="J123" s="58" t="b">
        <f>OR(EXACT(A123,E123:E163))</f>
        <v>0</v>
      </c>
      <c r="K123" s="45">
        <f>IF(J123=FALSE,(C123-B123),(F123-B123))</f>
        <v>0.3888888888888889</v>
      </c>
      <c r="L123" s="44">
        <f t="shared" si="52"/>
        <v>0.24583333333333335</v>
      </c>
      <c r="M123" s="60">
        <f t="shared" si="53"/>
        <v>0.34722222222222221</v>
      </c>
      <c r="N123" s="60">
        <f t="shared" si="54"/>
        <v>0.20416666666666669</v>
      </c>
      <c r="O123" s="60">
        <f t="shared" si="55"/>
        <v>0.55138888888888893</v>
      </c>
      <c r="P123">
        <f>IF(J123=TRUE,"0",((NETWORKDAYS(A123,E123))-2)*9)</f>
        <v>18</v>
      </c>
    </row>
    <row r="124" spans="1:16" ht="15.75" thickBot="1" x14ac:dyDescent="0.3">
      <c r="A124" s="14">
        <v>42305</v>
      </c>
      <c r="B124" s="48">
        <v>0.3576388888888889</v>
      </c>
      <c r="C124" s="48">
        <v>0.72916666666666663</v>
      </c>
      <c r="D124" s="25" t="s">
        <v>7</v>
      </c>
      <c r="E124" s="30">
        <v>42305</v>
      </c>
      <c r="F124" s="48">
        <v>0.59583333333333333</v>
      </c>
      <c r="G124" s="48">
        <v>0.3125</v>
      </c>
      <c r="H124" s="31">
        <v>3627</v>
      </c>
      <c r="I124" s="26" t="s">
        <v>69</v>
      </c>
      <c r="J124" s="58" t="b">
        <f>OR(EXACT(A124,E124:E164))</f>
        <v>1</v>
      </c>
      <c r="K124" s="45">
        <f>IF(J124=FALSE,(C124-B124),(F124-B124))</f>
        <v>0.23819444444444443</v>
      </c>
      <c r="L124" s="44">
        <f t="shared" si="52"/>
        <v>0.28333333333333333</v>
      </c>
      <c r="M124" s="60">
        <f t="shared" si="53"/>
        <v>0.19652777777777777</v>
      </c>
      <c r="N124" s="60">
        <f t="shared" si="54"/>
        <v>0.24166666666666667</v>
      </c>
      <c r="O124" s="60">
        <f t="shared" si="55"/>
        <v>0.19652777777777777</v>
      </c>
      <c r="P124" t="str">
        <f>IF(J124=TRUE,"0",((NETWORKDAYS(A124,E124))-2)*9)</f>
        <v>0</v>
      </c>
    </row>
    <row r="125" spans="1:16" ht="15.75" hidden="1" thickBot="1" x14ac:dyDescent="0.3">
      <c r="A125" s="52">
        <v>42304</v>
      </c>
      <c r="B125" s="49">
        <v>0.48680555555555555</v>
      </c>
      <c r="C125" s="47"/>
      <c r="D125" s="25" t="s">
        <v>10</v>
      </c>
      <c r="E125" s="30">
        <v>42304</v>
      </c>
      <c r="F125" s="49"/>
      <c r="G125" s="49"/>
      <c r="H125" s="31">
        <v>877</v>
      </c>
      <c r="I125" s="26"/>
      <c r="J125" s="58"/>
    </row>
    <row r="126" spans="1:16" ht="15.75" hidden="1" thickBot="1" x14ac:dyDescent="0.3">
      <c r="A126" s="33">
        <v>42304</v>
      </c>
      <c r="B126" s="49"/>
      <c r="C126" s="46"/>
      <c r="D126" s="25" t="s">
        <v>8</v>
      </c>
      <c r="E126" s="30">
        <v>42304</v>
      </c>
      <c r="F126" s="49"/>
      <c r="G126" s="49"/>
      <c r="H126" s="31">
        <v>1851</v>
      </c>
      <c r="I126" s="26"/>
      <c r="J126" s="58"/>
    </row>
    <row r="127" spans="1:16" ht="15.75" hidden="1" thickBot="1" x14ac:dyDescent="0.3">
      <c r="A127" s="33">
        <v>42304</v>
      </c>
      <c r="B127" s="49"/>
      <c r="C127" s="46"/>
      <c r="D127" s="25" t="s">
        <v>8</v>
      </c>
      <c r="E127" s="30">
        <v>42304</v>
      </c>
      <c r="F127" s="49"/>
      <c r="G127" s="49"/>
      <c r="H127" s="31">
        <v>1852</v>
      </c>
      <c r="I127" s="26"/>
      <c r="J127" s="58"/>
    </row>
    <row r="128" spans="1:16" ht="15.75" hidden="1" thickBot="1" x14ac:dyDescent="0.3">
      <c r="A128" s="33">
        <v>42304</v>
      </c>
      <c r="B128" s="49"/>
      <c r="C128" s="46"/>
      <c r="D128" s="25" t="s">
        <v>8</v>
      </c>
      <c r="E128" s="30">
        <v>42304</v>
      </c>
      <c r="F128" s="49"/>
      <c r="G128" s="49"/>
      <c r="H128" s="31">
        <v>1853</v>
      </c>
      <c r="I128" s="26"/>
      <c r="J128" s="58"/>
    </row>
    <row r="129" spans="1:16" ht="15.75" hidden="1" thickBot="1" x14ac:dyDescent="0.3">
      <c r="A129" s="51">
        <v>42304</v>
      </c>
      <c r="B129" s="49"/>
      <c r="C129" s="46"/>
      <c r="D129" s="25" t="s">
        <v>10</v>
      </c>
      <c r="E129" s="30">
        <v>42304</v>
      </c>
      <c r="F129" s="49"/>
      <c r="G129" s="49"/>
      <c r="H129" s="31">
        <v>878</v>
      </c>
      <c r="I129" s="26"/>
      <c r="J129" s="58"/>
    </row>
    <row r="130" spans="1:16" ht="15.75" thickBot="1" x14ac:dyDescent="0.3">
      <c r="A130" s="14">
        <v>42303</v>
      </c>
      <c r="B130" s="48">
        <v>0.55347222222222225</v>
      </c>
      <c r="C130" s="48">
        <v>0.72916666666666663</v>
      </c>
      <c r="D130" s="25" t="s">
        <v>7</v>
      </c>
      <c r="E130" s="30">
        <v>42305</v>
      </c>
      <c r="F130" s="48">
        <v>0.62291666666666667</v>
      </c>
      <c r="G130" s="48">
        <v>0.3125</v>
      </c>
      <c r="H130" s="31">
        <v>3628</v>
      </c>
      <c r="I130" s="26"/>
      <c r="J130" s="58" t="b">
        <f>OR(EXACT(A130,E130:E170))</f>
        <v>0</v>
      </c>
      <c r="K130" s="45">
        <f>IF(J130=FALSE,(C130-B130),(F130-B130))</f>
        <v>0.17569444444444438</v>
      </c>
      <c r="L130" s="44">
        <f t="shared" ref="L130:L136" si="56">F130-G130</f>
        <v>0.31041666666666667</v>
      </c>
      <c r="M130" s="60">
        <f t="shared" ref="M130:M136" si="57">IF(K130&gt;$A$1,(K130-$B$1),K130)</f>
        <v>0.17569444444444438</v>
      </c>
      <c r="N130" s="60">
        <f t="shared" ref="N130:N136" si="58">IF(L130&gt;$A$1,(L130-$B$1),L130)</f>
        <v>0.26874999999999999</v>
      </c>
      <c r="O130" s="60">
        <f t="shared" ref="O130:O136" si="59">IF(J130=FALSE,(M130+N130),M130)</f>
        <v>0.44444444444444436</v>
      </c>
      <c r="P130">
        <f>IF(J130=TRUE,"0",((NETWORKDAYS(A130,E130))-2)*9)</f>
        <v>9</v>
      </c>
    </row>
    <row r="131" spans="1:16" ht="15.75" thickBot="1" x14ac:dyDescent="0.3">
      <c r="A131" s="14">
        <v>42300</v>
      </c>
      <c r="B131" s="48">
        <v>0.60833333333333328</v>
      </c>
      <c r="C131" s="48">
        <v>0.72916666666666663</v>
      </c>
      <c r="D131" s="25" t="s">
        <v>7</v>
      </c>
      <c r="E131" s="30">
        <v>42305</v>
      </c>
      <c r="F131" s="48">
        <v>0.65625</v>
      </c>
      <c r="G131" s="48">
        <v>0.3125</v>
      </c>
      <c r="H131" s="31">
        <v>3629</v>
      </c>
      <c r="I131" s="26"/>
      <c r="J131" s="58" t="b">
        <f>OR(EXACT(A131,E131:E171))</f>
        <v>0</v>
      </c>
      <c r="K131" s="45">
        <f>IF(J131=FALSE,(C131-B131),(F131-B131))</f>
        <v>0.12083333333333335</v>
      </c>
      <c r="L131" s="44">
        <f t="shared" si="56"/>
        <v>0.34375</v>
      </c>
      <c r="M131" s="60">
        <f t="shared" si="57"/>
        <v>0.12083333333333335</v>
      </c>
      <c r="N131" s="60">
        <f t="shared" si="58"/>
        <v>0.30208333333333331</v>
      </c>
      <c r="O131" s="60">
        <f t="shared" si="59"/>
        <v>0.42291666666666666</v>
      </c>
      <c r="P131">
        <f>IF(J131=TRUE,"0",((NETWORKDAYS(A131,E131))-2)*9)</f>
        <v>18</v>
      </c>
    </row>
    <row r="132" spans="1:16" ht="15.75" thickBot="1" x14ac:dyDescent="0.3">
      <c r="A132" s="14">
        <v>42303</v>
      </c>
      <c r="B132" s="48">
        <v>0.56041666666666667</v>
      </c>
      <c r="C132" s="48">
        <v>0.72916666666666663</v>
      </c>
      <c r="D132" s="25" t="s">
        <v>7</v>
      </c>
      <c r="E132" s="30">
        <v>42305</v>
      </c>
      <c r="F132" s="48">
        <v>0.68333333333333324</v>
      </c>
      <c r="G132" s="48">
        <v>0.3125</v>
      </c>
      <c r="H132" s="31">
        <v>3630</v>
      </c>
      <c r="I132" s="26"/>
      <c r="J132" s="58" t="b">
        <f>OR(EXACT(A132,E132:E172))</f>
        <v>0</v>
      </c>
      <c r="K132" s="45">
        <f>IF(J132=FALSE,(C132-B132),(F132-B132))</f>
        <v>0.16874999999999996</v>
      </c>
      <c r="L132" s="44">
        <f t="shared" si="56"/>
        <v>0.37083333333333324</v>
      </c>
      <c r="M132" s="60">
        <f t="shared" si="57"/>
        <v>0.16874999999999996</v>
      </c>
      <c r="N132" s="60">
        <f t="shared" si="58"/>
        <v>0.32916666666666655</v>
      </c>
      <c r="O132" s="60">
        <f t="shared" si="59"/>
        <v>0.49791666666666651</v>
      </c>
      <c r="P132">
        <f>IF(J132=TRUE,"0",((NETWORKDAYS(A132,E132))-2)*9)</f>
        <v>9</v>
      </c>
    </row>
    <row r="133" spans="1:16" ht="15.75" thickBot="1" x14ac:dyDescent="0.3">
      <c r="A133" s="14">
        <v>42305</v>
      </c>
      <c r="B133" s="48">
        <v>0.70486111111111116</v>
      </c>
      <c r="C133" s="48">
        <v>0.72916666666666663</v>
      </c>
      <c r="D133" s="25" t="s">
        <v>7</v>
      </c>
      <c r="E133" s="30">
        <v>42305</v>
      </c>
      <c r="F133" s="48">
        <v>0.69374999999999998</v>
      </c>
      <c r="G133" s="48">
        <v>0.3125</v>
      </c>
      <c r="H133" s="31">
        <v>3631</v>
      </c>
      <c r="I133" s="26" t="s">
        <v>69</v>
      </c>
      <c r="J133" s="58" t="b">
        <f>OR(EXACT(A133,E133:E173))</f>
        <v>1</v>
      </c>
      <c r="K133" s="45">
        <v>0</v>
      </c>
      <c r="L133" s="44">
        <f t="shared" si="56"/>
        <v>0.38124999999999998</v>
      </c>
      <c r="M133" s="60">
        <f t="shared" si="57"/>
        <v>0</v>
      </c>
      <c r="N133" s="60">
        <f t="shared" si="58"/>
        <v>0.33958333333333329</v>
      </c>
      <c r="O133" s="60">
        <f t="shared" si="59"/>
        <v>0</v>
      </c>
      <c r="P133" t="str">
        <f>IF(J133=TRUE,"0",((NETWORKDAYS(A133,E133))-2)*9)</f>
        <v>0</v>
      </c>
    </row>
    <row r="134" spans="1:16" ht="15.75" thickBot="1" x14ac:dyDescent="0.3">
      <c r="A134" s="14">
        <v>42305</v>
      </c>
      <c r="B134" s="48">
        <v>0.70208333333333339</v>
      </c>
      <c r="C134" s="48">
        <v>0.72916666666666663</v>
      </c>
      <c r="D134" s="25" t="s">
        <v>7</v>
      </c>
      <c r="E134" s="30">
        <v>42306</v>
      </c>
      <c r="F134" s="48">
        <v>0.64513888888888882</v>
      </c>
      <c r="G134" s="48">
        <v>0.3125</v>
      </c>
      <c r="H134" s="31">
        <v>3632</v>
      </c>
      <c r="I134" s="26"/>
      <c r="J134" s="58" t="b">
        <f>OR(EXACT(A134,E134:E174))</f>
        <v>0</v>
      </c>
      <c r="K134" s="45">
        <f>IF(J134=FALSE,(C134-B134),(F134-B134))</f>
        <v>2.7083333333333237E-2</v>
      </c>
      <c r="L134" s="44">
        <f t="shared" si="56"/>
        <v>0.33263888888888882</v>
      </c>
      <c r="M134" s="60">
        <f t="shared" si="57"/>
        <v>2.7083333333333237E-2</v>
      </c>
      <c r="N134" s="60">
        <f t="shared" si="58"/>
        <v>0.29097222222222213</v>
      </c>
      <c r="O134" s="60">
        <f t="shared" si="59"/>
        <v>0.31805555555555537</v>
      </c>
      <c r="P134">
        <f>IF(J134=TRUE,"0",((NETWORKDAYS(A134,E134))-2)*9)</f>
        <v>0</v>
      </c>
    </row>
    <row r="135" spans="1:16" ht="15.75" thickBot="1" x14ac:dyDescent="0.3">
      <c r="A135" s="14">
        <v>42305</v>
      </c>
      <c r="B135" s="48">
        <v>0.6118055555555556</v>
      </c>
      <c r="C135" s="48">
        <v>0.72916666666666663</v>
      </c>
      <c r="D135" s="25" t="s">
        <v>7</v>
      </c>
      <c r="E135" s="30">
        <v>42306</v>
      </c>
      <c r="F135" s="48">
        <v>0.45555555555555555</v>
      </c>
      <c r="G135" s="48">
        <v>0.3125</v>
      </c>
      <c r="H135" s="31">
        <v>3633</v>
      </c>
      <c r="I135" s="26" t="s">
        <v>69</v>
      </c>
      <c r="J135" s="58" t="b">
        <f>OR(EXACT(A135,E135:E175))</f>
        <v>0</v>
      </c>
      <c r="K135" s="45">
        <f>IF(J135=FALSE,(C135-B135),(F135-B135))</f>
        <v>0.11736111111111103</v>
      </c>
      <c r="L135" s="44">
        <f t="shared" si="56"/>
        <v>0.14305555555555555</v>
      </c>
      <c r="M135" s="60">
        <f t="shared" si="57"/>
        <v>0.11736111111111103</v>
      </c>
      <c r="N135" s="60">
        <f t="shared" si="58"/>
        <v>0.14305555555555555</v>
      </c>
      <c r="O135" s="60">
        <f t="shared" si="59"/>
        <v>0.26041666666666657</v>
      </c>
      <c r="P135">
        <f>IF(J135=TRUE,"0",((NETWORKDAYS(A135,E135))-2)*9)</f>
        <v>0</v>
      </c>
    </row>
    <row r="136" spans="1:16" ht="15.75" thickBot="1" x14ac:dyDescent="0.3">
      <c r="A136" s="14">
        <v>42305</v>
      </c>
      <c r="B136" s="48">
        <v>0.6118055555555556</v>
      </c>
      <c r="C136" s="48">
        <v>0.72916666666666663</v>
      </c>
      <c r="D136" s="25" t="s">
        <v>7</v>
      </c>
      <c r="E136" s="30">
        <v>42306</v>
      </c>
      <c r="F136" s="48">
        <v>0.4597222222222222</v>
      </c>
      <c r="G136" s="48">
        <v>0.3125</v>
      </c>
      <c r="H136" s="31">
        <v>3634</v>
      </c>
      <c r="I136" s="26" t="s">
        <v>69</v>
      </c>
      <c r="J136" s="58" t="b">
        <f>OR(EXACT(A136,E136:E176))</f>
        <v>0</v>
      </c>
      <c r="K136" s="45">
        <f>IF(J136=FALSE,(C136-B136),(F136-B136))</f>
        <v>0.11736111111111103</v>
      </c>
      <c r="L136" s="44">
        <f t="shared" si="56"/>
        <v>0.1472222222222222</v>
      </c>
      <c r="M136" s="60">
        <f t="shared" si="57"/>
        <v>0.11736111111111103</v>
      </c>
      <c r="N136" s="60">
        <f t="shared" si="58"/>
        <v>0.1472222222222222</v>
      </c>
      <c r="O136" s="60">
        <f t="shared" si="59"/>
        <v>0.26458333333333323</v>
      </c>
      <c r="P136">
        <f>IF(J136=TRUE,"0",((NETWORKDAYS(A136,E136))-2)*9)</f>
        <v>0</v>
      </c>
    </row>
    <row r="137" spans="1:16" ht="15.75" hidden="1" thickBot="1" x14ac:dyDescent="0.3">
      <c r="A137" s="53">
        <v>42305</v>
      </c>
      <c r="B137" s="49"/>
      <c r="C137" s="46"/>
      <c r="D137" s="25" t="s">
        <v>8</v>
      </c>
      <c r="E137" s="30">
        <v>42305</v>
      </c>
      <c r="F137" s="49"/>
      <c r="G137" s="49"/>
      <c r="H137" s="31">
        <v>1854</v>
      </c>
      <c r="I137" s="26"/>
      <c r="J137" s="58"/>
    </row>
    <row r="138" spans="1:16" ht="15.75" thickBot="1" x14ac:dyDescent="0.3">
      <c r="A138" s="14">
        <v>42304</v>
      </c>
      <c r="B138" s="48">
        <v>0.62083333333333335</v>
      </c>
      <c r="C138" s="48">
        <v>0.72916666666666663</v>
      </c>
      <c r="D138" s="25" t="s">
        <v>7</v>
      </c>
      <c r="E138" s="30">
        <v>42306</v>
      </c>
      <c r="F138" s="48">
        <v>0.4694444444444445</v>
      </c>
      <c r="G138" s="48">
        <v>0.3125</v>
      </c>
      <c r="H138" s="31">
        <v>3635</v>
      </c>
      <c r="I138" s="26"/>
      <c r="J138" s="58" t="b">
        <f>OR(EXACT(A138,E138:E178))</f>
        <v>0</v>
      </c>
      <c r="K138" s="45">
        <f>IF(J138=FALSE,(C138-B138),(F138-B138))</f>
        <v>0.10833333333333328</v>
      </c>
      <c r="L138" s="44">
        <f t="shared" ref="L138:L145" si="60">F138-G138</f>
        <v>0.1569444444444445</v>
      </c>
      <c r="M138" s="60">
        <f t="shared" ref="M138:M145" si="61">IF(K138&gt;$A$1,(K138-$B$1),K138)</f>
        <v>0.10833333333333328</v>
      </c>
      <c r="N138" s="60">
        <f t="shared" ref="N138:N145" si="62">IF(L138&gt;$A$1,(L138-$B$1),L138)</f>
        <v>0.1569444444444445</v>
      </c>
      <c r="O138" s="60">
        <f t="shared" ref="O138:O145" si="63">IF(J138=FALSE,(M138+N138),M138)</f>
        <v>0.26527777777777778</v>
      </c>
      <c r="P138">
        <f>IF(J138=TRUE,"0",((NETWORKDAYS(A138,E138))-2)*9)</f>
        <v>9</v>
      </c>
    </row>
    <row r="139" spans="1:16" ht="15.75" thickBot="1" x14ac:dyDescent="0.3">
      <c r="A139" s="14">
        <v>42306</v>
      </c>
      <c r="B139" s="48">
        <v>0.43541666666666662</v>
      </c>
      <c r="C139" s="48">
        <v>0.72916666666666663</v>
      </c>
      <c r="D139" s="25" t="s">
        <v>7</v>
      </c>
      <c r="E139" s="30">
        <v>42306</v>
      </c>
      <c r="F139" s="48">
        <v>0.46875</v>
      </c>
      <c r="G139" s="48">
        <v>0.3125</v>
      </c>
      <c r="H139" s="31">
        <v>3636</v>
      </c>
      <c r="I139" s="26" t="s">
        <v>69</v>
      </c>
      <c r="J139" s="58" t="b">
        <f>OR(EXACT(A139,E139:E179))</f>
        <v>1</v>
      </c>
      <c r="K139" s="45">
        <f>IF(J139=FALSE,(C139-B139),(F139-B139))</f>
        <v>3.3333333333333381E-2</v>
      </c>
      <c r="L139" s="44">
        <f t="shared" si="60"/>
        <v>0.15625</v>
      </c>
      <c r="M139" s="60">
        <f t="shared" si="61"/>
        <v>3.3333333333333381E-2</v>
      </c>
      <c r="N139" s="60">
        <f t="shared" si="62"/>
        <v>0.15625</v>
      </c>
      <c r="O139" s="60">
        <f t="shared" si="63"/>
        <v>3.3333333333333381E-2</v>
      </c>
      <c r="P139" t="str">
        <f>IF(J139=TRUE,"0",((NETWORKDAYS(A139,E139))-2)*9)</f>
        <v>0</v>
      </c>
    </row>
    <row r="140" spans="1:16" ht="15.75" thickBot="1" x14ac:dyDescent="0.3">
      <c r="A140" s="14">
        <v>42303</v>
      </c>
      <c r="B140" s="48">
        <v>0.54166666666666663</v>
      </c>
      <c r="C140" s="48">
        <v>0.72916666666666663</v>
      </c>
      <c r="D140" s="25" t="s">
        <v>7</v>
      </c>
      <c r="E140" s="30">
        <v>42306</v>
      </c>
      <c r="F140" s="48">
        <v>0.54861111111111105</v>
      </c>
      <c r="G140" s="48">
        <v>0.3125</v>
      </c>
      <c r="H140" s="31">
        <v>3637</v>
      </c>
      <c r="I140" s="26" t="s">
        <v>69</v>
      </c>
      <c r="J140" s="58" t="b">
        <f>OR(EXACT(A140,E140:E180))</f>
        <v>0</v>
      </c>
      <c r="K140" s="45">
        <f>IF(J140=FALSE,(C140-B140),(F140-B140))</f>
        <v>0.1875</v>
      </c>
      <c r="L140" s="44">
        <f t="shared" si="60"/>
        <v>0.23611111111111105</v>
      </c>
      <c r="M140" s="60">
        <f t="shared" si="61"/>
        <v>0.1875</v>
      </c>
      <c r="N140" s="60">
        <f t="shared" si="62"/>
        <v>0.19444444444444439</v>
      </c>
      <c r="O140" s="60">
        <f t="shared" si="63"/>
        <v>0.38194444444444442</v>
      </c>
      <c r="P140">
        <f>IF(J140=TRUE,"0",((NETWORKDAYS(A140,E140))-2)*9)</f>
        <v>18</v>
      </c>
    </row>
    <row r="141" spans="1:16" ht="15.75" thickBot="1" x14ac:dyDescent="0.3">
      <c r="A141" s="14">
        <v>42304</v>
      </c>
      <c r="B141" s="48">
        <v>0.72986111111111107</v>
      </c>
      <c r="C141" s="48">
        <v>0.72916666666666663</v>
      </c>
      <c r="D141" s="25" t="s">
        <v>7</v>
      </c>
      <c r="E141" s="30">
        <v>42307</v>
      </c>
      <c r="F141" s="48">
        <v>0.3611111111111111</v>
      </c>
      <c r="G141" s="48">
        <v>0.3125</v>
      </c>
      <c r="H141" s="31">
        <v>3638</v>
      </c>
      <c r="I141" s="26" t="s">
        <v>69</v>
      </c>
      <c r="J141" s="58" t="b">
        <f>OR(EXACT(A141,E141:E181))</f>
        <v>0</v>
      </c>
      <c r="K141" s="45">
        <v>0</v>
      </c>
      <c r="L141" s="44">
        <f t="shared" si="60"/>
        <v>4.8611111111111105E-2</v>
      </c>
      <c r="M141" s="60">
        <f t="shared" si="61"/>
        <v>0</v>
      </c>
      <c r="N141" s="60">
        <f t="shared" si="62"/>
        <v>4.8611111111111105E-2</v>
      </c>
      <c r="O141" s="60">
        <f t="shared" si="63"/>
        <v>4.8611111111111105E-2</v>
      </c>
      <c r="P141">
        <f>IF(J141=TRUE,"0",((NETWORKDAYS(A141,E141))-2)*9)</f>
        <v>18</v>
      </c>
    </row>
    <row r="142" spans="1:16" ht="15.75" thickBot="1" x14ac:dyDescent="0.3">
      <c r="A142" s="14">
        <v>42307</v>
      </c>
      <c r="B142" s="48">
        <v>0.70694444444444438</v>
      </c>
      <c r="C142" s="48">
        <v>0.72916666666666663</v>
      </c>
      <c r="D142" s="25" t="s">
        <v>7</v>
      </c>
      <c r="E142" s="30">
        <v>42311</v>
      </c>
      <c r="F142" s="48">
        <v>0.53194444444444444</v>
      </c>
      <c r="G142" s="48">
        <v>0.3125</v>
      </c>
      <c r="H142" s="31">
        <v>3639</v>
      </c>
      <c r="I142" s="26"/>
      <c r="J142" s="58" t="b">
        <f>OR(EXACT(A142,E142:E182))</f>
        <v>0</v>
      </c>
      <c r="K142" s="45">
        <f>IF(J142=FALSE,(C142-B142),(F142-B142))</f>
        <v>2.2222222222222254E-2</v>
      </c>
      <c r="L142" s="44">
        <f t="shared" si="60"/>
        <v>0.21944444444444444</v>
      </c>
      <c r="M142" s="60">
        <f t="shared" si="61"/>
        <v>2.2222222222222254E-2</v>
      </c>
      <c r="N142" s="60">
        <f t="shared" si="62"/>
        <v>0.17777777777777778</v>
      </c>
      <c r="O142" s="60">
        <f t="shared" si="63"/>
        <v>0.20000000000000004</v>
      </c>
      <c r="P142">
        <f>IF(J142=TRUE,"0",((NETWORKDAYS(A142,E142))-2)*9)</f>
        <v>9</v>
      </c>
    </row>
    <row r="143" spans="1:16" ht="15.75" thickBot="1" x14ac:dyDescent="0.3">
      <c r="A143" s="14">
        <v>42305</v>
      </c>
      <c r="B143" s="48">
        <v>0.37638888888888888</v>
      </c>
      <c r="C143" s="48">
        <v>0.72916666666666663</v>
      </c>
      <c r="D143" s="25" t="s">
        <v>7</v>
      </c>
      <c r="E143" s="30">
        <v>42311</v>
      </c>
      <c r="F143" s="48">
        <v>0.37083333333333335</v>
      </c>
      <c r="G143" s="48">
        <v>0.3125</v>
      </c>
      <c r="H143" s="31">
        <v>3640</v>
      </c>
      <c r="I143" s="26"/>
      <c r="J143" s="58" t="b">
        <f>OR(EXACT(A143,E143:E183))</f>
        <v>0</v>
      </c>
      <c r="K143" s="45">
        <f>IF(J143=FALSE,(C143-B143),(F143-B143))</f>
        <v>0.35277777777777775</v>
      </c>
      <c r="L143" s="44">
        <f t="shared" si="60"/>
        <v>5.8333333333333348E-2</v>
      </c>
      <c r="M143" s="60">
        <f t="shared" si="61"/>
        <v>0.31111111111111106</v>
      </c>
      <c r="N143" s="60">
        <f t="shared" si="62"/>
        <v>5.8333333333333348E-2</v>
      </c>
      <c r="O143" s="60">
        <f t="shared" si="63"/>
        <v>0.36944444444444441</v>
      </c>
      <c r="P143">
        <f>IF(J143=TRUE,"0",((NETWORKDAYS(A143,E143))-2)*9)</f>
        <v>27</v>
      </c>
    </row>
    <row r="144" spans="1:16" ht="15.75" thickBot="1" x14ac:dyDescent="0.3">
      <c r="A144" s="14">
        <v>42305</v>
      </c>
      <c r="B144" s="48">
        <v>0.53749999999999998</v>
      </c>
      <c r="C144" s="48">
        <v>0.72916666666666663</v>
      </c>
      <c r="D144" s="25" t="s">
        <v>7</v>
      </c>
      <c r="E144" s="30">
        <v>42311</v>
      </c>
      <c r="F144" s="48">
        <v>0.38263888888888892</v>
      </c>
      <c r="G144" s="48">
        <v>0.3125</v>
      </c>
      <c r="H144" s="31">
        <v>3641</v>
      </c>
      <c r="I144" s="26"/>
      <c r="J144" s="58" t="b">
        <f>OR(EXACT(A144,E144:E184))</f>
        <v>0</v>
      </c>
      <c r="K144" s="45">
        <f>IF(J144=FALSE,(C144-B144),(F144-B144))</f>
        <v>0.19166666666666665</v>
      </c>
      <c r="L144" s="44">
        <f t="shared" si="60"/>
        <v>7.0138888888888917E-2</v>
      </c>
      <c r="M144" s="60">
        <f t="shared" si="61"/>
        <v>0.19166666666666665</v>
      </c>
      <c r="N144" s="60">
        <f t="shared" si="62"/>
        <v>7.0138888888888917E-2</v>
      </c>
      <c r="O144" s="60">
        <f t="shared" si="63"/>
        <v>0.26180555555555557</v>
      </c>
      <c r="P144">
        <f>IF(J144=TRUE,"0",((NETWORKDAYS(A144,E144))-2)*9)</f>
        <v>27</v>
      </c>
    </row>
    <row r="145" spans="1:16" ht="15.75" thickBot="1" x14ac:dyDescent="0.3">
      <c r="A145" s="14">
        <v>42307</v>
      </c>
      <c r="B145" s="48">
        <v>0.42986111111111108</v>
      </c>
      <c r="C145" s="48">
        <v>0.72916666666666663</v>
      </c>
      <c r="D145" s="25" t="s">
        <v>7</v>
      </c>
      <c r="E145" s="30">
        <v>42311</v>
      </c>
      <c r="F145" s="48">
        <v>0.70763888888888893</v>
      </c>
      <c r="G145" s="48">
        <v>0.3125</v>
      </c>
      <c r="H145" s="31">
        <v>3646</v>
      </c>
      <c r="I145" s="26"/>
      <c r="J145" s="58" t="b">
        <f>OR(EXACT(A145,E145:E185))</f>
        <v>0</v>
      </c>
      <c r="K145" s="45">
        <f>IF(J145=FALSE,(C145-B145),(F145-B145))</f>
        <v>0.29930555555555555</v>
      </c>
      <c r="L145" s="44">
        <f t="shared" si="60"/>
        <v>0.39513888888888893</v>
      </c>
      <c r="M145" s="60">
        <f t="shared" si="61"/>
        <v>0.25763888888888886</v>
      </c>
      <c r="N145" s="60">
        <f t="shared" si="62"/>
        <v>0.35347222222222224</v>
      </c>
      <c r="O145" s="60">
        <f t="shared" si="63"/>
        <v>0.61111111111111116</v>
      </c>
      <c r="P145">
        <f>IF(J145=TRUE,"0",((NETWORKDAYS(A145,E145))-2)*9)</f>
        <v>9</v>
      </c>
    </row>
    <row r="146" spans="1:16" ht="15.75" hidden="1" thickBot="1" x14ac:dyDescent="0.3">
      <c r="A146" s="52">
        <v>42306</v>
      </c>
      <c r="B146" s="49"/>
      <c r="C146" s="46"/>
      <c r="D146" s="25" t="s">
        <v>8</v>
      </c>
      <c r="E146" s="30">
        <v>42306</v>
      </c>
      <c r="F146" s="49"/>
      <c r="G146" s="49"/>
      <c r="H146" s="31">
        <v>1860</v>
      </c>
      <c r="I146" s="26"/>
      <c r="J146" s="58"/>
    </row>
    <row r="147" spans="1:16" ht="15.75" hidden="1" thickBot="1" x14ac:dyDescent="0.3">
      <c r="A147" s="51">
        <v>42306</v>
      </c>
      <c r="B147" s="49"/>
      <c r="C147" s="46"/>
      <c r="D147" s="25" t="s">
        <v>8</v>
      </c>
      <c r="E147" s="30">
        <v>42306</v>
      </c>
      <c r="F147" s="49"/>
      <c r="G147" s="49"/>
      <c r="H147" s="31">
        <v>1859</v>
      </c>
      <c r="I147" s="26"/>
      <c r="J147" s="58"/>
    </row>
    <row r="148" spans="1:16" ht="15.75" thickBot="1" x14ac:dyDescent="0.3">
      <c r="A148" s="14">
        <v>42307</v>
      </c>
      <c r="B148" s="48">
        <v>0.38263888888888892</v>
      </c>
      <c r="C148" s="48">
        <v>0.72916666666666663</v>
      </c>
      <c r="D148" s="25" t="s">
        <v>7</v>
      </c>
      <c r="E148" s="30">
        <v>42312</v>
      </c>
      <c r="F148" s="48">
        <v>0.61944444444444446</v>
      </c>
      <c r="G148" s="48">
        <v>0.3125</v>
      </c>
      <c r="H148" s="31">
        <v>3647</v>
      </c>
      <c r="I148" s="26"/>
      <c r="J148" s="58" t="b">
        <f>OR(EXACT(A148,E148:E188))</f>
        <v>0</v>
      </c>
      <c r="K148" s="45">
        <f>IF(J148=FALSE,(C148-B148),(F148-B148))</f>
        <v>0.34652777777777771</v>
      </c>
      <c r="L148" s="44">
        <f>F148-G148</f>
        <v>0.30694444444444446</v>
      </c>
      <c r="M148" s="60">
        <f>IF(K148&gt;$A$1,(K148-$B$1),K148)</f>
        <v>0.30486111111111103</v>
      </c>
      <c r="N148" s="60">
        <f>IF(L148&gt;$A$1,(L148-$B$1),L148)</f>
        <v>0.26527777777777778</v>
      </c>
      <c r="O148" s="60">
        <f>IF(J148=FALSE,(M148+N148),M148)</f>
        <v>0.57013888888888875</v>
      </c>
      <c r="P148">
        <f>IF(J148=TRUE,"0",((NETWORKDAYS(A148,E148))-2)*9)</f>
        <v>18</v>
      </c>
    </row>
    <row r="149" spans="1:16" ht="15.75" hidden="1" thickBot="1" x14ac:dyDescent="0.3">
      <c r="A149" s="52">
        <v>42307</v>
      </c>
      <c r="B149" s="49"/>
      <c r="C149" s="46"/>
      <c r="D149" s="25" t="s">
        <v>10</v>
      </c>
      <c r="E149" s="30">
        <v>42307</v>
      </c>
      <c r="F149" s="49"/>
      <c r="G149" s="49"/>
      <c r="H149" s="31">
        <v>880</v>
      </c>
      <c r="I149" s="26"/>
      <c r="J149" s="58"/>
    </row>
    <row r="150" spans="1:16" ht="15.75" hidden="1" thickBot="1" x14ac:dyDescent="0.3">
      <c r="A150" s="33">
        <v>42307</v>
      </c>
      <c r="B150" s="49"/>
      <c r="C150" s="46"/>
      <c r="D150" s="25" t="s">
        <v>8</v>
      </c>
      <c r="E150" s="30">
        <v>42307</v>
      </c>
      <c r="F150" s="49"/>
      <c r="G150" s="49"/>
      <c r="H150" s="31">
        <v>1863</v>
      </c>
      <c r="I150" s="26"/>
      <c r="J150" s="58"/>
    </row>
    <row r="151" spans="1:16" ht="15.75" hidden="1" thickBot="1" x14ac:dyDescent="0.3">
      <c r="A151" s="33">
        <v>42307</v>
      </c>
      <c r="B151" s="49"/>
      <c r="C151" s="46"/>
      <c r="D151" s="25" t="s">
        <v>8</v>
      </c>
      <c r="E151" s="30">
        <v>42307</v>
      </c>
      <c r="F151" s="49"/>
      <c r="G151" s="49"/>
      <c r="H151" s="31">
        <v>1864</v>
      </c>
      <c r="I151" s="26"/>
      <c r="J151" s="58"/>
    </row>
    <row r="152" spans="1:16" ht="15.75" hidden="1" thickBot="1" x14ac:dyDescent="0.3">
      <c r="A152" s="51">
        <v>42307</v>
      </c>
      <c r="B152" s="49"/>
      <c r="C152" s="46"/>
      <c r="D152" s="25" t="s">
        <v>9</v>
      </c>
      <c r="E152" s="30">
        <v>42307</v>
      </c>
      <c r="F152" s="49"/>
      <c r="G152" s="49"/>
      <c r="H152" s="31"/>
      <c r="I152" s="26"/>
      <c r="J152" s="58"/>
    </row>
    <row r="153" spans="1:16" ht="15.75" thickBot="1" x14ac:dyDescent="0.3">
      <c r="A153" s="14">
        <v>42305</v>
      </c>
      <c r="B153" s="48">
        <v>0.59722222222222221</v>
      </c>
      <c r="C153" s="48">
        <v>0.72916666666666663</v>
      </c>
      <c r="D153" s="25" t="s">
        <v>7</v>
      </c>
      <c r="E153" s="30">
        <v>42313</v>
      </c>
      <c r="F153" s="48">
        <v>0.34097222222222223</v>
      </c>
      <c r="G153" s="48">
        <v>0.3125</v>
      </c>
      <c r="H153" s="31">
        <v>3653</v>
      </c>
      <c r="I153" s="26"/>
      <c r="J153" s="58" t="b">
        <f>OR(EXACT(A153,E153:E193))</f>
        <v>0</v>
      </c>
      <c r="K153" s="45">
        <f>IF(J153=FALSE,(C153-B153),(F153-B153))</f>
        <v>0.13194444444444442</v>
      </c>
      <c r="L153" s="44">
        <f t="shared" ref="L153:L160" si="64">F153-G153</f>
        <v>2.8472222222222232E-2</v>
      </c>
      <c r="M153" s="60">
        <f t="shared" ref="M153:M160" si="65">IF(K153&gt;$A$1,(K153-$B$1),K153)</f>
        <v>0.13194444444444442</v>
      </c>
      <c r="N153" s="60">
        <f t="shared" ref="N153:N160" si="66">IF(L153&gt;$A$1,(L153-$B$1),L153)</f>
        <v>2.8472222222222232E-2</v>
      </c>
      <c r="O153" s="60">
        <f t="shared" ref="O153:O160" si="67">IF(J153=FALSE,(M153+N153),M153)</f>
        <v>0.16041666666666665</v>
      </c>
      <c r="P153">
        <f>IF(J153=TRUE,"0",((NETWORKDAYS(A153,E153))-2)*9)</f>
        <v>45</v>
      </c>
    </row>
    <row r="154" spans="1:16" ht="15.75" thickBot="1" x14ac:dyDescent="0.3">
      <c r="A154" s="14">
        <v>42307</v>
      </c>
      <c r="B154" s="48">
        <v>0.58680555555555558</v>
      </c>
      <c r="C154" s="48">
        <v>0.72916666666666663</v>
      </c>
      <c r="D154" s="25" t="s">
        <v>7</v>
      </c>
      <c r="E154" s="30">
        <v>42313</v>
      </c>
      <c r="F154" s="48">
        <v>0.3666666666666667</v>
      </c>
      <c r="G154" s="48">
        <v>0.3125</v>
      </c>
      <c r="H154" s="31">
        <v>3655</v>
      </c>
      <c r="I154" s="26"/>
      <c r="J154" s="58" t="b">
        <f>OR(EXACT(A154,E154:E194))</f>
        <v>0</v>
      </c>
      <c r="K154" s="45">
        <f>IF(J154=FALSE,(C154-B154),(F154-B154))</f>
        <v>0.14236111111111105</v>
      </c>
      <c r="L154" s="44">
        <f t="shared" si="64"/>
        <v>5.4166666666666696E-2</v>
      </c>
      <c r="M154" s="60">
        <f t="shared" si="65"/>
        <v>0.14236111111111105</v>
      </c>
      <c r="N154" s="60">
        <f t="shared" si="66"/>
        <v>5.4166666666666696E-2</v>
      </c>
      <c r="O154" s="60">
        <f t="shared" si="67"/>
        <v>0.19652777777777775</v>
      </c>
      <c r="P154">
        <f>IF(J154=TRUE,"0",((NETWORKDAYS(A154,E154))-2)*9)</f>
        <v>27</v>
      </c>
    </row>
    <row r="155" spans="1:16" ht="15.75" thickBot="1" x14ac:dyDescent="0.3">
      <c r="A155" s="14">
        <v>42272</v>
      </c>
      <c r="B155" s="48">
        <v>0.34375</v>
      </c>
      <c r="C155" s="48">
        <v>0.72916666666666663</v>
      </c>
      <c r="D155" s="25" t="s">
        <v>7</v>
      </c>
      <c r="E155" s="30">
        <v>42278</v>
      </c>
      <c r="F155" s="48">
        <v>0.6645833333333333</v>
      </c>
      <c r="G155" s="48">
        <v>0.3125</v>
      </c>
      <c r="H155" s="31" t="s">
        <v>14</v>
      </c>
      <c r="I155" s="26"/>
      <c r="J155" s="58" t="b">
        <f>OR(EXACT(A155,E155:E195))</f>
        <v>0</v>
      </c>
      <c r="K155" s="45">
        <f>IF(J155=FALSE,(C155-B155),(F155-B155))</f>
        <v>0.38541666666666663</v>
      </c>
      <c r="L155" s="44">
        <f t="shared" si="64"/>
        <v>0.3520833333333333</v>
      </c>
      <c r="M155" s="60">
        <f t="shared" si="65"/>
        <v>0.34374999999999994</v>
      </c>
      <c r="N155" s="60">
        <f t="shared" si="66"/>
        <v>0.31041666666666662</v>
      </c>
      <c r="O155" s="60">
        <f t="shared" si="67"/>
        <v>0.65416666666666656</v>
      </c>
      <c r="P155">
        <f>IF(J155=TRUE,"0",((NETWORKDAYS(A155,E155))-2)*9)</f>
        <v>27</v>
      </c>
    </row>
    <row r="156" spans="1:16" ht="15.75" thickBot="1" x14ac:dyDescent="0.3">
      <c r="A156" s="14">
        <v>42279</v>
      </c>
      <c r="B156" s="48">
        <v>0.70000000000000007</v>
      </c>
      <c r="C156" s="48">
        <v>0.72916666666666663</v>
      </c>
      <c r="D156" s="25" t="s">
        <v>7</v>
      </c>
      <c r="E156" s="30">
        <v>42283</v>
      </c>
      <c r="F156" s="48">
        <v>0.52569444444444446</v>
      </c>
      <c r="G156" s="48">
        <v>0.3125</v>
      </c>
      <c r="H156" s="31" t="s">
        <v>70</v>
      </c>
      <c r="I156" s="26" t="s">
        <v>69</v>
      </c>
      <c r="J156" s="58" t="b">
        <f>OR(EXACT(A156,E156:E196))</f>
        <v>0</v>
      </c>
      <c r="K156" s="45">
        <f>IF(J156=FALSE,(C156-B156),(F156-B156))</f>
        <v>2.9166666666666563E-2</v>
      </c>
      <c r="L156" s="44">
        <f t="shared" si="64"/>
        <v>0.21319444444444446</v>
      </c>
      <c r="M156" s="60">
        <f t="shared" si="65"/>
        <v>2.9166666666666563E-2</v>
      </c>
      <c r="N156" s="60">
        <f t="shared" si="66"/>
        <v>0.17152777777777781</v>
      </c>
      <c r="O156" s="60">
        <f t="shared" si="67"/>
        <v>0.20069444444444437</v>
      </c>
      <c r="P156">
        <f>IF(J156=TRUE,"0",((NETWORKDAYS(A156,E156))-2)*9)</f>
        <v>9</v>
      </c>
    </row>
    <row r="157" spans="1:16" ht="15.75" thickBot="1" x14ac:dyDescent="0.3">
      <c r="A157" s="14">
        <v>42277</v>
      </c>
      <c r="B157" s="48">
        <v>0.44097222222222227</v>
      </c>
      <c r="C157" s="48">
        <v>0.72916666666666663</v>
      </c>
      <c r="D157" s="25" t="s">
        <v>7</v>
      </c>
      <c r="E157" s="30">
        <v>42286</v>
      </c>
      <c r="F157" s="48">
        <v>0.46736111111111112</v>
      </c>
      <c r="G157" s="48">
        <v>0.3125</v>
      </c>
      <c r="H157" s="31" t="s">
        <v>15</v>
      </c>
      <c r="I157" s="26"/>
      <c r="J157" s="58" t="b">
        <f>OR(EXACT(A157,E157:E197))</f>
        <v>0</v>
      </c>
      <c r="K157" s="45">
        <f>IF(J157=FALSE,(C157-B157),(F157-B157))</f>
        <v>0.28819444444444436</v>
      </c>
      <c r="L157" s="44">
        <f t="shared" si="64"/>
        <v>0.15486111111111112</v>
      </c>
      <c r="M157" s="60">
        <f t="shared" si="65"/>
        <v>0.24652777777777771</v>
      </c>
      <c r="N157" s="60">
        <f t="shared" si="66"/>
        <v>0.15486111111111112</v>
      </c>
      <c r="O157" s="60">
        <f t="shared" si="67"/>
        <v>0.4013888888888888</v>
      </c>
      <c r="P157">
        <f>IF(J157=TRUE,"0",((NETWORKDAYS(A157,E157))-2)*9)</f>
        <v>54</v>
      </c>
    </row>
    <row r="158" spans="1:16" ht="15.75" thickBot="1" x14ac:dyDescent="0.3">
      <c r="A158" s="14">
        <v>42291</v>
      </c>
      <c r="B158" s="48">
        <v>0.60486111111111118</v>
      </c>
      <c r="C158" s="48">
        <v>0.72916666666666663</v>
      </c>
      <c r="D158" s="25" t="s">
        <v>7</v>
      </c>
      <c r="E158" s="30">
        <v>42297</v>
      </c>
      <c r="F158" s="48">
        <v>0.46249999999999997</v>
      </c>
      <c r="G158" s="48">
        <v>0.3125</v>
      </c>
      <c r="H158" s="31" t="s">
        <v>71</v>
      </c>
      <c r="I158" s="26"/>
      <c r="J158" s="58" t="b">
        <f>OR(EXACT(A158,E158:E198))</f>
        <v>0</v>
      </c>
      <c r="K158" s="45">
        <f>IF(J158=FALSE,(C158-B158),(F158-B158))</f>
        <v>0.12430555555555545</v>
      </c>
      <c r="L158" s="44">
        <f t="shared" si="64"/>
        <v>0.14999999999999997</v>
      </c>
      <c r="M158" s="60">
        <f t="shared" si="65"/>
        <v>0.12430555555555545</v>
      </c>
      <c r="N158" s="60">
        <f t="shared" si="66"/>
        <v>0.14999999999999997</v>
      </c>
      <c r="O158" s="60">
        <f t="shared" si="67"/>
        <v>0.27430555555555541</v>
      </c>
      <c r="P158">
        <f>IF(J158=TRUE,"0",((NETWORKDAYS(A158,E158))-2)*9)</f>
        <v>27</v>
      </c>
    </row>
    <row r="159" spans="1:16" ht="15.75" thickBot="1" x14ac:dyDescent="0.3">
      <c r="A159" s="14">
        <v>42299</v>
      </c>
      <c r="B159" s="48">
        <v>0.72291666666666676</v>
      </c>
      <c r="C159" s="48">
        <v>0.72916666666666663</v>
      </c>
      <c r="D159" s="25" t="s">
        <v>7</v>
      </c>
      <c r="E159" s="30">
        <v>42314</v>
      </c>
      <c r="F159" s="48">
        <v>0.65416666666666667</v>
      </c>
      <c r="G159" s="48">
        <v>0.3125</v>
      </c>
      <c r="H159" s="31" t="s">
        <v>75</v>
      </c>
      <c r="I159" s="26" t="s">
        <v>69</v>
      </c>
      <c r="J159" s="58" t="b">
        <f>OR(EXACT(A159,E159:E199))</f>
        <v>0</v>
      </c>
      <c r="K159" s="45">
        <f>IF(J159=FALSE,(C159-B159),(F159-B159))</f>
        <v>6.2499999999998668E-3</v>
      </c>
      <c r="L159" s="44">
        <f t="shared" si="64"/>
        <v>0.34166666666666667</v>
      </c>
      <c r="M159" s="60">
        <f t="shared" si="65"/>
        <v>6.2499999999998668E-3</v>
      </c>
      <c r="N159" s="60">
        <f t="shared" si="66"/>
        <v>0.3</v>
      </c>
      <c r="O159" s="60">
        <f t="shared" si="67"/>
        <v>0.30624999999999986</v>
      </c>
      <c r="P159">
        <f>IF(J159=TRUE,"0",((NETWORKDAYS(A159,E159))-2)*9)</f>
        <v>90</v>
      </c>
    </row>
    <row r="160" spans="1:16" ht="15.75" thickBot="1" x14ac:dyDescent="0.3">
      <c r="A160" s="14">
        <v>42282</v>
      </c>
      <c r="B160" s="48">
        <v>0.45208333333333334</v>
      </c>
      <c r="C160" s="48">
        <v>0.72916666666666663</v>
      </c>
      <c r="D160" s="25" t="s">
        <v>7</v>
      </c>
      <c r="E160" s="30">
        <v>42286</v>
      </c>
      <c r="F160" s="48">
        <v>0.33333333333333331</v>
      </c>
      <c r="G160" s="48">
        <v>0.3125</v>
      </c>
      <c r="H160" s="31"/>
      <c r="I160" s="26"/>
      <c r="J160" s="58" t="b">
        <f>OR(EXACT(A160,E160:E200))</f>
        <v>0</v>
      </c>
      <c r="K160" s="45">
        <f>IF(J160=FALSE,(C160-B160),(F160-B160))</f>
        <v>0.27708333333333329</v>
      </c>
      <c r="L160" s="44">
        <f t="shared" si="64"/>
        <v>2.0833333333333315E-2</v>
      </c>
      <c r="M160" s="60">
        <f t="shared" si="65"/>
        <v>0.23541666666666664</v>
      </c>
      <c r="N160" s="60">
        <f t="shared" si="66"/>
        <v>2.0833333333333315E-2</v>
      </c>
      <c r="O160" s="60">
        <f t="shared" si="67"/>
        <v>0.25624999999999998</v>
      </c>
      <c r="P160">
        <f>IF(J160=TRUE,"0",((NETWORKDAYS(A160,E160))-2)*9)</f>
        <v>27</v>
      </c>
    </row>
  </sheetData>
  <autoFilter ref="A2:S160">
    <filterColumn colId="3">
      <filters>
        <filter val="Finalizado"/>
      </filters>
    </filterColumn>
    <sortState ref="A2:J160">
      <sortCondition ref="H1:H160"/>
    </sortState>
  </autoFilter>
  <conditionalFormatting sqref="H2:H160">
    <cfRule type="containsText" dxfId="33" priority="120" operator="containsText" text="Faturamento ok">
      <formula>NOT(ISERROR(SEARCH("Faturamento ok",H2)))</formula>
    </cfRule>
  </conditionalFormatting>
  <conditionalFormatting sqref="D2:D160">
    <cfRule type="containsText" dxfId="32" priority="110" operator="containsText" text="Em espera">
      <formula>NOT(ISERROR(SEARCH("Em espera",D2)))</formula>
    </cfRule>
    <cfRule type="containsText" dxfId="31" priority="111" operator="containsText" text="Aviso pendente">
      <formula>NOT(ISERROR(SEARCH("Aviso pendente",D2)))</formula>
    </cfRule>
    <cfRule type="containsText" dxfId="30" priority="112" operator="containsText" text="Em andamento">
      <formula>NOT(ISERROR(SEARCH("Em andamento",D2)))</formula>
    </cfRule>
    <cfRule type="containsText" dxfId="29" priority="113" operator="containsText" text="Finalizado">
      <formula>NOT(ISERROR(SEARCH("Finalizado",D2)))</formula>
    </cfRule>
  </conditionalFormatting>
  <conditionalFormatting sqref="D2:D160">
    <cfRule type="containsText" dxfId="28" priority="104" operator="containsText" text="Entrega">
      <formula>NOT(ISERROR(SEARCH("Entrega",D2)))</formula>
    </cfRule>
    <cfRule type="containsText" dxfId="27" priority="105" operator="containsText" text="Entrega">
      <formula>NOT(ISERROR(SEARCH("Entrega",D2)))</formula>
    </cfRule>
    <cfRule type="containsText" dxfId="26" priority="106" operator="containsText" text="Em espera">
      <formula>NOT(ISERROR(SEARCH("Em espera",D2)))</formula>
    </cfRule>
    <cfRule type="containsText" dxfId="25" priority="107" operator="containsText" text="Aviso pendente">
      <formula>NOT(ISERROR(SEARCH("Aviso pendente",D2)))</formula>
    </cfRule>
    <cfRule type="containsText" dxfId="24" priority="108" operator="containsText" text="Em andamento">
      <formula>NOT(ISERROR(SEARCH("Em andamento",D2)))</formula>
    </cfRule>
    <cfRule type="containsText" dxfId="23" priority="109" operator="containsText" text="Finalizado">
      <formula>NOT(ISERROR(SEARCH("Finalizado",D2)))</formula>
    </cfRule>
  </conditionalFormatting>
  <conditionalFormatting sqref="D2:D160">
    <cfRule type="containsText" dxfId="22" priority="92" operator="containsText" text="Faltando gerar endereçamento de etiquetas">
      <formula>NOT(ISERROR(SEARCH("Faltando gerar endereçamento de etiquetas",D2)))</formula>
    </cfRule>
    <cfRule type="containsText" dxfId="21" priority="93" operator="containsText" text="Atendimento concluído aguardando envio ao cliente">
      <formula>NOT(ISERROR(SEARCH("Atendimento concluído aguardando envio ao cliente",D2)))</formula>
    </cfRule>
    <cfRule type="containsText" dxfId="20" priority="94" operator="containsText" text="Aguardando definição do cliente">
      <formula>NOT(ISERROR(SEARCH("Aguardando definição do cliente",D2)))</formula>
    </cfRule>
    <cfRule type="containsText" dxfId="19" priority="95" operator="containsText" text="Faltando comunicar cliente via e-mail">
      <formula>NOT(ISERROR(SEARCH("Faltando comunicar cliente via e-mail",D2)))</formula>
    </cfRule>
    <cfRule type="containsText" dxfId="18" priority="96" operator="containsText" text="Processo completo (Busca realizada, imagem digitalizada, cliente ciente)">
      <formula>NOT(ISERROR(SEARCH("Processo completo (Busca realizada, imagem digitalizada, cliente ciente)",D2)))</formula>
    </cfRule>
    <cfRule type="containsText" dxfId="17" priority="97" operator="containsText" text="Busca sendo realizada">
      <formula>NOT(ISERROR(SEARCH("Busca sendo realizada",D2)))</formula>
    </cfRule>
    <cfRule type="beginsWith" dxfId="16" priority="98" operator="beginsWith" text="Pendência Alexandre">
      <formula>LEFT(D2,19)="Pendência Alexandre"</formula>
    </cfRule>
    <cfRule type="beginsWith" dxfId="15" priority="99" operator="beginsWith" text="Entrega">
      <formula>LEFT(D2,7)="Entrega"</formula>
    </cfRule>
    <cfRule type="beginsWith" dxfId="14" priority="100" operator="beginsWith" text="Em espera">
      <formula>LEFT(D2,9)="Em espera"</formula>
    </cfRule>
    <cfRule type="beginsWith" dxfId="13" priority="101" operator="beginsWith" text="Aviso pendente">
      <formula>LEFT(D2,14)="Aviso pendente"</formula>
    </cfRule>
    <cfRule type="beginsWith" dxfId="12" priority="102" operator="beginsWith" text="Finalizado">
      <formula>LEFT(D2,10)="Finalizado"</formula>
    </cfRule>
    <cfRule type="beginsWith" dxfId="11" priority="103" operator="beginsWith" text="Em andamento">
      <formula>LEFT(D2,12)="Em andamento"</formula>
    </cfRule>
  </conditionalFormatting>
  <conditionalFormatting sqref="D2:D160">
    <cfRule type="beginsWith" dxfId="10" priority="83" operator="beginsWith" text="Devolução">
      <formula>LEFT(D2,LEN("Devolução"))="Devolução"</formula>
    </cfRule>
    <cfRule type="beginsWith" dxfId="9" priority="84" operator="beginsWith" text="Devolução">
      <formula>LEFT(D2,LEN("Devolução"))="Devolução"</formula>
    </cfRule>
  </conditionalFormatting>
  <conditionalFormatting sqref="D2:D160">
    <cfRule type="beginsWith" dxfId="8" priority="81" operator="beginsWith" text="Devolução Finalizada">
      <formula>LEFT(D2,LEN("Devolução Finalizada"))="Devolução Finalizada"</formula>
    </cfRule>
    <cfRule type="beginsWith" dxfId="7" priority="82" operator="beginsWith" text="Devolução Finalizada">
      <formula>LEFT(D2,LEN("Devolução Finalizada"))="Devolução Finalizada"</formula>
    </cfRule>
  </conditionalFormatting>
  <conditionalFormatting sqref="D2:D160">
    <cfRule type="beginsWith" dxfId="6" priority="80" operator="beginsWith" text="Em trânsito">
      <formula>LEFT(D2,11)="Em trânsito"</formula>
    </cfRule>
  </conditionalFormatting>
  <conditionalFormatting sqref="D2:D160">
    <cfRule type="beginsWith" dxfId="5" priority="79" operator="beginsWith" text="Devolução Novos">
      <formula>LEFT(D2,LEN("Devolução Novos"))="Devolução Novos"</formula>
    </cfRule>
  </conditionalFormatting>
  <conditionalFormatting sqref="I2:J160">
    <cfRule type="containsText" dxfId="4" priority="77" operator="containsText" text="Acerto Pendente">
      <formula>NOT(ISERROR(SEARCH("Acerto Pendente",I2)))</formula>
    </cfRule>
  </conditionalFormatting>
  <conditionalFormatting sqref="D2:D160">
    <cfRule type="beginsWith" dxfId="3" priority="74" operator="beginsWith" text="Recebimento Novos">
      <formula>LEFT(D2,LEN("Recebimento Novos"))="Recebimento Novos"</formula>
    </cfRule>
    <cfRule type="beginsWith" dxfId="2" priority="75" operator="beginsWith" text="Recebimento Novos">
      <formula>LEFT(D2,LEN("Recebimento Novos"))="Recebimento Novos"</formula>
    </cfRule>
  </conditionalFormatting>
  <conditionalFormatting sqref="D2:D160">
    <cfRule type="beginsWith" dxfId="1" priority="73" operator="beginsWith" text="Novos Containers">
      <formula>LEFT(D2,LEN("Novos Containers"))="Novos Containers"</formula>
    </cfRule>
  </conditionalFormatting>
  <conditionalFormatting sqref="I2:J160">
    <cfRule type="beginsWith" dxfId="0" priority="72" operator="beginsWith" text="Definitiva">
      <formula>LEFT(I2,LEN("Definitiva"))="Definitiva"</formula>
    </cfRule>
  </conditionalFormatting>
  <pageMargins left="0.511811024" right="0.511811024" top="0.78740157499999996" bottom="0.78740157499999996" header="0.31496062000000002" footer="0.31496062000000002"/>
  <pageSetup paperSize="257" orientation="portrait" horizontalDpi="203" verticalDpi="20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KPIs atualizando</vt:lpstr>
      <vt:lpstr>Analítico1015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2015-11-19T18:50:37Z</dcterms:modified>
</cp:coreProperties>
</file>